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ICHUNG\Desktop\月報表\"/>
    </mc:Choice>
  </mc:AlternateContent>
  <bookViews>
    <workbookView xWindow="0" yWindow="0" windowWidth="28800" windowHeight="12390"/>
  </bookViews>
  <sheets>
    <sheet name="工作表1" sheetId="1" r:id="rId1"/>
    <sheet name="工作表2" sheetId="2" r:id="rId2"/>
  </sheets>
  <definedNames>
    <definedName name="_xlnm._FilterDatabase" localSheetId="0" hidden="1">工作表1!$A$4:$M$175</definedName>
    <definedName name="_xlnm.Print_Area" localSheetId="0">工作表1!$A$1:$L$183</definedName>
    <definedName name="_xlnm.Print_Titles" localSheetId="0">工作表1!$4:$4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8" i="1" l="1"/>
  <c r="I167" i="1"/>
  <c r="I166" i="1"/>
  <c r="F165" i="1"/>
  <c r="I165" i="1" s="1"/>
  <c r="I164" i="1"/>
  <c r="I163" i="1"/>
  <c r="I162" i="1"/>
  <c r="I161" i="1"/>
  <c r="F160" i="1"/>
  <c r="I160" i="1" s="1"/>
  <c r="I159" i="1"/>
  <c r="I158" i="1"/>
  <c r="I157" i="1"/>
  <c r="F156" i="1"/>
  <c r="I156" i="1" s="1"/>
  <c r="I155" i="1"/>
  <c r="F155" i="1"/>
  <c r="F154" i="1"/>
  <c r="I154" i="1" s="1"/>
  <c r="I153" i="1"/>
  <c r="F153" i="1"/>
  <c r="F152" i="1"/>
  <c r="I152" i="1" s="1"/>
  <c r="I151" i="1"/>
  <c r="I150" i="1"/>
  <c r="F149" i="1"/>
  <c r="I149" i="1" s="1"/>
  <c r="I148" i="1"/>
  <c r="F147" i="1"/>
  <c r="I147" i="1" s="1"/>
  <c r="F146" i="1"/>
  <c r="I146" i="1" s="1"/>
  <c r="I145" i="1"/>
  <c r="I144" i="1"/>
  <c r="I143" i="1"/>
  <c r="I142" i="1"/>
  <c r="I141" i="1"/>
  <c r="I140" i="1"/>
  <c r="I139" i="1"/>
  <c r="I138" i="1"/>
  <c r="I137" i="1"/>
  <c r="F136" i="1"/>
  <c r="I136" i="1" s="1"/>
  <c r="I135" i="1"/>
  <c r="I134" i="1"/>
  <c r="I133" i="1"/>
  <c r="F132" i="1"/>
  <c r="I132" i="1" s="1"/>
  <c r="I131" i="1"/>
  <c r="I130" i="1"/>
  <c r="I129" i="1"/>
  <c r="I128" i="1"/>
  <c r="I127" i="1"/>
  <c r="I126" i="1"/>
  <c r="I125" i="1"/>
  <c r="I124" i="1"/>
  <c r="I123" i="1"/>
  <c r="I122" i="1"/>
  <c r="I121" i="1"/>
  <c r="I120" i="1"/>
  <c r="I119" i="1"/>
  <c r="I118" i="1"/>
  <c r="F117" i="1"/>
  <c r="I117" i="1" s="1"/>
  <c r="I116" i="1"/>
  <c r="I115" i="1"/>
  <c r="I114" i="1"/>
  <c r="I113" i="1"/>
  <c r="F113" i="1"/>
  <c r="I112" i="1"/>
  <c r="I111" i="1"/>
  <c r="I110" i="1"/>
  <c r="I109" i="1"/>
  <c r="I108" i="1"/>
  <c r="I107" i="1"/>
  <c r="I106" i="1"/>
  <c r="I105" i="1"/>
  <c r="I104" i="1"/>
  <c r="I103" i="1"/>
  <c r="I102" i="1"/>
  <c r="F102" i="1"/>
  <c r="I101" i="1"/>
  <c r="I100" i="1"/>
  <c r="I99" i="1"/>
  <c r="I98" i="1"/>
  <c r="I97" i="1"/>
  <c r="I96" i="1"/>
  <c r="I95" i="1"/>
  <c r="I94" i="1"/>
  <c r="I93" i="1"/>
  <c r="I92" i="1"/>
  <c r="I91" i="1"/>
  <c r="F91" i="1"/>
  <c r="I90" i="1"/>
  <c r="I89" i="1"/>
  <c r="I88" i="1"/>
  <c r="I87" i="1"/>
  <c r="I86" i="1"/>
  <c r="I85" i="1"/>
  <c r="I84" i="1"/>
  <c r="I83" i="1"/>
  <c r="I82" i="1"/>
  <c r="I81" i="1"/>
  <c r="I80" i="1"/>
  <c r="I79" i="1"/>
  <c r="I78" i="1"/>
  <c r="I77" i="1"/>
  <c r="I76" i="1"/>
  <c r="I75" i="1"/>
  <c r="I74" i="1"/>
  <c r="F73" i="1"/>
  <c r="I73" i="1" s="1"/>
  <c r="I72" i="1"/>
  <c r="I71" i="1"/>
  <c r="I70" i="1"/>
  <c r="I69" i="1"/>
  <c r="F69" i="1"/>
  <c r="I68" i="1"/>
  <c r="I67" i="1"/>
  <c r="I66" i="1"/>
  <c r="F66" i="1"/>
  <c r="I65" i="1"/>
  <c r="I64" i="1"/>
  <c r="I63" i="1"/>
  <c r="F63" i="1"/>
  <c r="I62" i="1"/>
  <c r="I61" i="1"/>
  <c r="I60" i="1"/>
  <c r="F60" i="1"/>
  <c r="I59" i="1"/>
  <c r="F58" i="1"/>
  <c r="I58" i="1" s="1"/>
  <c r="I57" i="1"/>
  <c r="F56" i="1"/>
  <c r="I56" i="1" s="1"/>
  <c r="I55" i="1"/>
  <c r="I54" i="1"/>
  <c r="F53" i="1"/>
  <c r="I53" i="1" s="1"/>
  <c r="I52" i="1"/>
  <c r="I51" i="1"/>
  <c r="F50" i="1"/>
  <c r="I50" i="1" s="1"/>
  <c r="I49" i="1"/>
  <c r="F49" i="1"/>
  <c r="I48" i="1"/>
  <c r="I47" i="1"/>
  <c r="I46" i="1"/>
  <c r="I45" i="1"/>
  <c r="I44" i="1"/>
  <c r="F43" i="1"/>
  <c r="I43" i="1" s="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D2" i="2" l="1"/>
  <c r="D3" i="2"/>
  <c r="D4" i="2"/>
  <c r="D5" i="2"/>
  <c r="D6" i="2"/>
  <c r="D7" i="2"/>
  <c r="D8" i="2"/>
  <c r="D9" i="2"/>
  <c r="D10" i="2"/>
  <c r="D11" i="2"/>
  <c r="D12" i="2"/>
  <c r="D13" i="2"/>
  <c r="D14" i="2"/>
  <c r="D15" i="2"/>
  <c r="D16" i="2"/>
  <c r="D17" i="2"/>
  <c r="D18" i="2"/>
  <c r="D1" i="2"/>
  <c r="C19" i="2"/>
  <c r="J7" i="2"/>
  <c r="A19" i="2"/>
  <c r="I181" i="1" l="1"/>
  <c r="I180" i="1"/>
  <c r="I179" i="1"/>
  <c r="E175" i="1" l="1"/>
  <c r="F175" i="1" l="1"/>
  <c r="I175" i="1" l="1"/>
</calcChain>
</file>

<file path=xl/sharedStrings.xml><?xml version="1.0" encoding="utf-8"?>
<sst xmlns="http://schemas.openxmlformats.org/spreadsheetml/2006/main" count="1177" uniqueCount="582">
  <si>
    <t xml:space="preserve">   臺中市垃圾處理場所回饋金執行狀況月報表</t>
  </si>
  <si>
    <t>回饋項目</t>
  </si>
  <si>
    <t>計畫名稱</t>
  </si>
  <si>
    <t>類別</t>
  </si>
  <si>
    <t>核定會議次別</t>
  </si>
  <si>
    <t>核定金額（元）</t>
  </si>
  <si>
    <t>實際支付金額（元）</t>
  </si>
  <si>
    <t>發包案號</t>
  </si>
  <si>
    <t>執行進度(%)</t>
  </si>
  <si>
    <t xml:space="preserve">賸餘款(元) </t>
  </si>
  <si>
    <t>廠商違約金(元)</t>
  </si>
  <si>
    <t>執行成果(不超過50字,量化及具體成效說明)</t>
  </si>
  <si>
    <t>補助后里幼兒園公館分班地板改善工程計畫</t>
  </si>
  <si>
    <t>補助育英國小辦理校園臨路轉角美化安全改善工程</t>
  </si>
  <si>
    <t>105 度東后里區道路排水改善工程（開口契約）</t>
  </si>
  <si>
    <t>105 度西后里區道路排水改善工程（開口契約）</t>
  </si>
  <si>
    <t>105 年度后里區泰安里道路改善工程</t>
  </si>
  <si>
    <t>105 年度后里區義德、公館里等二里道路排水工程</t>
  </si>
  <si>
    <t>105 年度后里廣福里道路排水及附屬設施改善工程</t>
  </si>
  <si>
    <t>105 年度太平里及月眉里等二里道路改善工程</t>
  </si>
  <si>
    <t>105 年度墩東里及墩南里等二里道路改善工程</t>
  </si>
  <si>
    <t>105 年度墩西公園體健設施及中和里道路改善工程</t>
  </si>
  <si>
    <t xml:space="preserve">105 年度后里區登山步道、自行車道及附屬設施改善工程(開口契約) </t>
  </si>
  <si>
    <t>后里區河堤路及福安路口(台鐵高架橋下)運動公園新闢工程</t>
  </si>
  <si>
    <t>105 年度臺中市后里區社區綠美化工程-開口契約</t>
  </si>
  <si>
    <t>105 年度聯合里周邊道路改善工程</t>
  </si>
  <si>
    <t>105 年度臺中市后里區公園景觀綠地行道樹設施維護改善工程-開口契約</t>
  </si>
  <si>
    <t>三重三路50 號旁道路及排水改善工程</t>
  </si>
  <si>
    <t>舊社路90-2 號旁道路及排水護岸改善工程</t>
  </si>
  <si>
    <t xml:space="preserve">105 年度舊社里公園及道路排水設施改善工程(開口契約) </t>
  </si>
  <si>
    <t>委託台中市政府警察局購置監視系統設備</t>
  </si>
  <si>
    <t>設置月眉里緊急應變廣播系統</t>
  </si>
  <si>
    <t>舊社里環境污染數值電子看板維護費</t>
  </si>
  <si>
    <t>學齡前兒童就讀幼兒園之教育補助金</t>
  </si>
  <si>
    <t>補助舊社里環保志工第十三小隊環保觀摩活動</t>
  </si>
  <si>
    <t>辦理舊社里民消防治安會議講習活動</t>
  </si>
  <si>
    <t>補助天靈宮辦理迎新春系列活動</t>
  </si>
  <si>
    <t>補助舊社社區辦理居民終身學習事項</t>
  </si>
  <si>
    <t>辦理舊社里幹部境外參訪績優社區活動</t>
  </si>
  <si>
    <t>補助天靈宮辦理媽祖文化季系列活動</t>
  </si>
  <si>
    <t>補助舊社社區守望相助隊辦理境外參訪績優社區</t>
  </si>
  <si>
    <t>補助舊社社區辦理重陽敬老活動</t>
  </si>
  <si>
    <t>植根社區藝術與人文成長教育</t>
  </si>
  <si>
    <t>設置獎助本里里民子弟獎助學金</t>
  </si>
  <si>
    <t>辦理關懷低收入戶等冬令慰問金</t>
  </si>
  <si>
    <t>補助舊社守望相助隊巡邏車養護、設備增購費用、人身意外保險費</t>
  </si>
  <si>
    <t>里辦公室購買各項設備器具及人事經費</t>
  </si>
  <si>
    <t>補助本里環保志工第13 小隊增購清潔設備費</t>
  </si>
  <si>
    <t>補助社區活動中心設備購置及養護計畫</t>
  </si>
  <si>
    <t>發放電風扇</t>
  </si>
  <si>
    <t>購置清潔用紙</t>
  </si>
  <si>
    <t>補助舊社里天靈宮管理委員會辦理老人營養午餐</t>
  </si>
  <si>
    <t>發放里民蚊香及殺蟲劑</t>
  </si>
  <si>
    <t>社區全民健康檢查</t>
  </si>
  <si>
    <t>補助舊社里民健康休閒活動</t>
  </si>
  <si>
    <t>補助舊社里民廢棄物清理費</t>
  </si>
  <si>
    <t>里民電費補助</t>
  </si>
  <si>
    <t>舊社里民健保費補助</t>
  </si>
  <si>
    <t>補助七星國小改善校園環境設備</t>
  </si>
  <si>
    <t>義里里民參觀外縣市地方建設活動</t>
  </si>
  <si>
    <t>義德里辦理防火宣導活動計畫書</t>
  </si>
  <si>
    <t>義德里里民參觀外縣市地方建設活動計畫書</t>
  </si>
  <si>
    <t>辦理義德里回饋金計畫執行及檢討餐敘</t>
  </si>
  <si>
    <t>義德里辦理里內環境消毒工作計畫書</t>
  </si>
  <si>
    <t>補助廣福里守望相助隊觀摩活動</t>
  </si>
  <si>
    <t>補助本里環保志工第九小隊及里鄰長觀摩研習活動</t>
  </si>
  <si>
    <t>中和里里民參訪環保觀摩活動</t>
  </si>
  <si>
    <t>補助中和社區發展協會辦理重陽敬老活動</t>
  </si>
  <si>
    <t>泰安里辦理歡慶中秋節聯誼活動</t>
  </si>
  <si>
    <t>補助墩南社區發展協會辦理重陽敬老餐會</t>
  </si>
  <si>
    <t>補助墩南社區發展協會辦理重陽敬老文康活動</t>
  </si>
  <si>
    <t>頒發墩南里民子弟優秀獎助學金</t>
  </si>
  <si>
    <t>墩南里廣播設備維護</t>
  </si>
  <si>
    <t>補助墩南社區發展協會辦理基層幹部參訪績優社區</t>
  </si>
  <si>
    <t>補助墩南社區發展協會辦理歡慶中秋聯誼活動</t>
  </si>
  <si>
    <t>補助墩南社區發展協會辦理會員及各班隊文康活動(不含長青會)</t>
  </si>
  <si>
    <t>補助墩南社區發展協會長青會辦理參訪績優社區</t>
  </si>
  <si>
    <t>補助墩南社區發展協會辦理居民終身學習事項</t>
  </si>
  <si>
    <t>墩東社區發展協會社區活動中心水、電費及簡易水電維修計畫</t>
  </si>
  <si>
    <t>補助后里區墩東里守望相助隊環保觀摩活動</t>
  </si>
  <si>
    <t>辦理本里回饋金計畫執行及檢討餐敘</t>
  </si>
  <si>
    <t>補助墩東里廣播系統維修計畫</t>
  </si>
  <si>
    <t>補助墩東社區發展協會辦理居民終身學習</t>
  </si>
  <si>
    <t>補助墩東社區發展協會社交舞班【觀摩研習</t>
  </si>
  <si>
    <t>補助墩東社區發展協會土風舞班【觀摩研習</t>
  </si>
  <si>
    <t>補助墩東社區發展協會歌唱教學班【觀摩研習</t>
  </si>
  <si>
    <t>補助墩東社區發展協會自由歌唱班【觀摩研習</t>
  </si>
  <si>
    <t>后里區厚里里環境維護志工隊環保觀摩活動</t>
  </si>
  <si>
    <t>后里區厚里里老人文康活動</t>
  </si>
  <si>
    <t>補助厚里里、后里里守望相助隊暨里鄰長環保觀摩活動</t>
  </si>
  <si>
    <t>補助厚里社區發展協會辦理重陽敬老餐會活動</t>
  </si>
  <si>
    <t>補助聯合社區發展協會辦理慶祝元宵節慶活動</t>
  </si>
  <si>
    <t>補助聯合社區發展協會辦理中秋節慶活動</t>
  </si>
  <si>
    <t>補助聯合社區發展協會辦理參訪觀摩績優社區</t>
  </si>
  <si>
    <t>補助聯合社區發展協會辦理成果發表</t>
  </si>
  <si>
    <t>補助聯合社區發展協會辦理重陽敬老活動</t>
  </si>
  <si>
    <t>補助聯合社區發展協會辦理老人文康敬老活動</t>
  </si>
  <si>
    <t>補助聯合社區發展協會關懷據點執行相關費用</t>
  </si>
  <si>
    <t>聯合里廣播系統維護</t>
  </si>
  <si>
    <t>眉山里辦理中秋節聯歡晚會活動</t>
  </si>
  <si>
    <t>補助眉山社區發展協會辦理參訪觀摩績優社區</t>
  </si>
  <si>
    <t>補助眉山社區發展協會辦理重陽敬老活動</t>
  </si>
  <si>
    <t>補助太平社區發展協會辦理老人文康活動</t>
  </si>
  <si>
    <t>補助太平社區發展協會辦理重陽敬老餐會活動</t>
  </si>
  <si>
    <t>補助太平社區發展協會辦理櫻花道環境維護計畫</t>
  </si>
  <si>
    <t>補助太平社區發展協會辦理舞蹈班文康活動</t>
  </si>
  <si>
    <t>補助太平社區發展協會辦理歌唱班文康活動</t>
  </si>
  <si>
    <t>補助太平社區發展協會辦理氣功班文康活動</t>
  </si>
  <si>
    <t>補助太平社區發展協會辦理鐵馬隊文康活動</t>
  </si>
  <si>
    <t>補助太平社區發展協會辦理中秋節慶活動</t>
  </si>
  <si>
    <t>105年仁里里里活動中心電費及全里監視系統電費</t>
  </si>
  <si>
    <t>補助仁里里守望相助隊環保觀摩活動</t>
  </si>
  <si>
    <t>辦理仁里里關懷低收入戶及獨居老人端午節慰問</t>
  </si>
  <si>
    <t>補助仁里里守望相助隊辦理中秋聯誼活動</t>
  </si>
  <si>
    <t>辦理仁里里重陽敬老活動暨健康講座</t>
  </si>
  <si>
    <t>仁里里執行回饋金相關業務工作研討會</t>
  </si>
  <si>
    <t>墩西里辦理歡慶中秋節聯誼活動</t>
  </si>
  <si>
    <t>補助墩西社區發展協會長春會辦理重陽餐會</t>
  </si>
  <si>
    <t>補助墩西社區發展協會長春會辦理文康活動</t>
  </si>
  <si>
    <t>補助公館社區發展協會辦理105 年長春俱樂部社區觀摩活動</t>
  </si>
  <si>
    <t>補助后里社區發展協會辦理親子健行活動</t>
  </si>
  <si>
    <t>補助后里社區發展協會辦理元宵節慶活動</t>
  </si>
  <si>
    <t>補助后里社區發展協會辦理歡慶中秋節社區居民聯誼活動</t>
  </si>
  <si>
    <t>補助墩北社區發展拹會辦理文康活動</t>
  </si>
  <si>
    <t>補助墩北社區發展拹會辦理中秋節慶活動</t>
  </si>
  <si>
    <t>補助墩北社區發展拹會辦理重陽敬老餐會活動</t>
  </si>
  <si>
    <t>辦理墩北里回饋金計畫執行及檢討餐敘</t>
  </si>
  <si>
    <t>后里區農業產業文化系列活動</t>
  </si>
  <si>
    <t>后里區花之饗宴農業文化活動</t>
  </si>
  <si>
    <t>后里區各產銷班舉辦年度觀摩研習活動</t>
  </si>
  <si>
    <t>后里區公所106 年月曆採購案計畫</t>
  </si>
  <si>
    <t>免費社區巴士</t>
  </si>
  <si>
    <t>好人好事表揚</t>
  </si>
  <si>
    <t>后里區區民身故遺屬關懷金</t>
  </si>
  <si>
    <t>本區各社區活動中心修繕費</t>
  </si>
  <si>
    <t>補助后里體育會辦理「105 年度后里區長青學苑」</t>
  </si>
  <si>
    <t>厚里社區活動中心廣場綠地景觀燈電費</t>
  </si>
  <si>
    <t>105 年后里櫻花季活動計畫</t>
  </si>
  <si>
    <t>「發展后里地方特色－薩克斯風、長笛教學計畫」</t>
  </si>
  <si>
    <t>后里區「在地社區特色-文創產業發展」計畫</t>
  </si>
  <si>
    <t>印製「后里觀光旅遊導覽簡介」計畫</t>
  </si>
  <si>
    <t>補助本區區民水、電費等生活基本需求</t>
  </si>
  <si>
    <t>105 年補助后里區國中小學校教學設備及設施</t>
  </si>
  <si>
    <t>105 年補助后里區國中小辦理原鄉文化</t>
  </si>
  <si>
    <t>105 年補助后里區國中小學生獎學金</t>
  </si>
  <si>
    <t>105 年補助后里區國中小學辦理校慶暨運動會</t>
  </si>
  <si>
    <t>印製106 年度農民曆</t>
  </si>
  <si>
    <t>105年廣播系統電費</t>
  </si>
  <si>
    <t>本所辦理防災救災業務及平時防災教育訓練</t>
  </si>
  <si>
    <t>本所辦理民政志工相關業務計畫</t>
  </si>
  <si>
    <t>補助本區各環保志工隊辦理聯歡餐敘</t>
  </si>
  <si>
    <t>后里區公所105 年清明及中元節交通管制計畫</t>
  </si>
  <si>
    <t>105 年里、鄰長環境教育工作</t>
  </si>
  <si>
    <t>后里區105 年春安工作慰問計畫</t>
  </si>
  <si>
    <t>補助后里體育會推廣各項競技、休閒體育活動</t>
  </si>
  <si>
    <t>本區辦理里辦公處暨鄰長政令宣導計畫</t>
  </si>
  <si>
    <t>臺中市后里區立活動中心設施修繕</t>
  </si>
  <si>
    <t>臺中市后里區公所電信設備汰換</t>
  </si>
  <si>
    <t>106 年日曆案</t>
  </si>
  <si>
    <t>臺中市后里區游泳池營運費用</t>
  </si>
  <si>
    <t>后里區105 年度游泳池行政助理人員薪資</t>
  </si>
  <si>
    <t>綠美化及節能減碳宣導系列手冊印製</t>
  </si>
  <si>
    <t>舊社段308-2 地號等土地及金城段150 地號等土地租金案</t>
  </si>
  <si>
    <t>計畫未完成原因
及預定完成日期</t>
    <phoneticPr fontId="1" type="noConversion"/>
  </si>
  <si>
    <t>工程1</t>
  </si>
  <si>
    <t>工程2</t>
  </si>
  <si>
    <t>工程3</t>
  </si>
  <si>
    <t>工程4</t>
  </si>
  <si>
    <t>工程5</t>
  </si>
  <si>
    <t>工程6</t>
  </si>
  <si>
    <t>工程7</t>
  </si>
  <si>
    <t>工程8</t>
  </si>
  <si>
    <t>工程9</t>
  </si>
  <si>
    <t>工程10</t>
  </si>
  <si>
    <t>工程11</t>
  </si>
  <si>
    <t>工程12</t>
  </si>
  <si>
    <t>工程13</t>
  </si>
  <si>
    <t>工程14</t>
  </si>
  <si>
    <t>工程15</t>
  </si>
  <si>
    <t>工程16</t>
  </si>
  <si>
    <t>工程17</t>
  </si>
  <si>
    <t>工程18</t>
  </si>
  <si>
    <t>工程19</t>
  </si>
  <si>
    <t>工程20</t>
  </si>
  <si>
    <t>非工程1</t>
  </si>
  <si>
    <t>非工程2</t>
  </si>
  <si>
    <t>非工程3</t>
  </si>
  <si>
    <t>非工程4</t>
  </si>
  <si>
    <t>非工程5</t>
  </si>
  <si>
    <t>非工程6</t>
  </si>
  <si>
    <t>非工程7</t>
  </si>
  <si>
    <t>非工程8</t>
  </si>
  <si>
    <t>非工程9</t>
  </si>
  <si>
    <t>非工程10</t>
  </si>
  <si>
    <t>非工程11</t>
  </si>
  <si>
    <t>非工程12</t>
  </si>
  <si>
    <t>非工程13</t>
  </si>
  <si>
    <t>非工程14</t>
  </si>
  <si>
    <t>非工程15</t>
  </si>
  <si>
    <t>非工程16</t>
  </si>
  <si>
    <t>非工程17</t>
  </si>
  <si>
    <t>非工程18</t>
  </si>
  <si>
    <t>非工程19</t>
  </si>
  <si>
    <t>非工程20</t>
  </si>
  <si>
    <t>非工程21</t>
  </si>
  <si>
    <t>非工程22</t>
  </si>
  <si>
    <t>非工程23</t>
  </si>
  <si>
    <t>非工程24</t>
  </si>
  <si>
    <t>非工程25</t>
  </si>
  <si>
    <t>非工程26</t>
  </si>
  <si>
    <t>非工程27</t>
  </si>
  <si>
    <t>非工程28</t>
  </si>
  <si>
    <t>非工程29</t>
  </si>
  <si>
    <t>非工程30</t>
  </si>
  <si>
    <t>非工程31</t>
  </si>
  <si>
    <t>非工程32</t>
  </si>
  <si>
    <t>非工程33</t>
  </si>
  <si>
    <t>非工程34</t>
  </si>
  <si>
    <t>非工程35</t>
  </si>
  <si>
    <t>非工程36</t>
  </si>
  <si>
    <t>非工程37</t>
  </si>
  <si>
    <t>非工程38</t>
  </si>
  <si>
    <t>非工程39</t>
  </si>
  <si>
    <t>非工程40</t>
  </si>
  <si>
    <t>非工程41</t>
  </si>
  <si>
    <t>非工程42</t>
  </si>
  <si>
    <t>非工程43</t>
  </si>
  <si>
    <t>非工程44</t>
  </si>
  <si>
    <t>非工程45</t>
  </si>
  <si>
    <t>非工程46</t>
  </si>
  <si>
    <t>非工程47</t>
  </si>
  <si>
    <t>非工程48</t>
  </si>
  <si>
    <t>非工程49</t>
  </si>
  <si>
    <t>非工程50</t>
  </si>
  <si>
    <t>非工程51</t>
  </si>
  <si>
    <t>非工程52</t>
  </si>
  <si>
    <t>非工程53</t>
  </si>
  <si>
    <t>非工程54</t>
  </si>
  <si>
    <t>非工程55</t>
  </si>
  <si>
    <t>非工程56</t>
  </si>
  <si>
    <t>非工程57</t>
  </si>
  <si>
    <t>非工程58</t>
  </si>
  <si>
    <t>非工程59</t>
  </si>
  <si>
    <t>非工程60</t>
  </si>
  <si>
    <t>非工程61</t>
  </si>
  <si>
    <t>非工程62</t>
  </si>
  <si>
    <t>非工程63</t>
  </si>
  <si>
    <t>非工程64</t>
  </si>
  <si>
    <t>非工程65</t>
  </si>
  <si>
    <t>非工程66</t>
  </si>
  <si>
    <t>非工程67</t>
  </si>
  <si>
    <t>非工程68</t>
  </si>
  <si>
    <t>非工程69</t>
  </si>
  <si>
    <t>非工程70</t>
  </si>
  <si>
    <t>非工程71</t>
  </si>
  <si>
    <t>非工程72</t>
  </si>
  <si>
    <t>非工程73</t>
  </si>
  <si>
    <t>非工程74</t>
  </si>
  <si>
    <t>非工程75</t>
  </si>
  <si>
    <t>非工程76</t>
  </si>
  <si>
    <t>非工程77</t>
  </si>
  <si>
    <t>非工程78</t>
  </si>
  <si>
    <t>非工程79</t>
  </si>
  <si>
    <t>非工程80</t>
  </si>
  <si>
    <t>非工程81</t>
  </si>
  <si>
    <t>非工程82</t>
  </si>
  <si>
    <t>非工程83</t>
  </si>
  <si>
    <t>非工程84</t>
  </si>
  <si>
    <t>非工程85</t>
  </si>
  <si>
    <t>非工程86</t>
  </si>
  <si>
    <t>非工程87</t>
  </si>
  <si>
    <t>非工程88</t>
  </si>
  <si>
    <t>非工程89</t>
  </si>
  <si>
    <t>非工程90</t>
  </si>
  <si>
    <t>非工程91</t>
  </si>
  <si>
    <t>非工程92</t>
  </si>
  <si>
    <t>非工程93</t>
  </si>
  <si>
    <t>非工程94</t>
  </si>
  <si>
    <t>非工程95</t>
  </si>
  <si>
    <t>非工程96</t>
  </si>
  <si>
    <t>非工程97</t>
  </si>
  <si>
    <t>非工程98</t>
  </si>
  <si>
    <t>非工程99</t>
  </si>
  <si>
    <t>非工程100</t>
  </si>
  <si>
    <t>非工程101</t>
  </si>
  <si>
    <t>非工程102</t>
  </si>
  <si>
    <t>非工程103</t>
  </si>
  <si>
    <t>非工程104</t>
  </si>
  <si>
    <t>非工程105</t>
  </si>
  <si>
    <t>非工程106</t>
  </si>
  <si>
    <t>非工程107</t>
  </si>
  <si>
    <t>非工程108</t>
  </si>
  <si>
    <t>非工程109</t>
  </si>
  <si>
    <t>非工程110</t>
  </si>
  <si>
    <t>非工程111</t>
  </si>
  <si>
    <t>非工程112</t>
  </si>
  <si>
    <t>非工程113</t>
  </si>
  <si>
    <t>非工程114</t>
  </si>
  <si>
    <t>非工程115</t>
  </si>
  <si>
    <t>非工程116</t>
  </si>
  <si>
    <t>非工程117</t>
  </si>
  <si>
    <t>非工程118</t>
  </si>
  <si>
    <t>非工程119</t>
  </si>
  <si>
    <t>非工程120</t>
  </si>
  <si>
    <t>非工程121</t>
  </si>
  <si>
    <t>非工程122</t>
  </si>
  <si>
    <t>非工程123</t>
  </si>
  <si>
    <t>非工程124</t>
  </si>
  <si>
    <t>非工程125</t>
  </si>
  <si>
    <t>非工程126</t>
  </si>
  <si>
    <t>非工程127</t>
  </si>
  <si>
    <t>非工程128</t>
  </si>
  <si>
    <t>非工程129</t>
  </si>
  <si>
    <t>非工程130</t>
  </si>
  <si>
    <t>非工程131</t>
  </si>
  <si>
    <t>非工程132</t>
  </si>
  <si>
    <t>非工程133</t>
  </si>
  <si>
    <t>非工程134</t>
  </si>
  <si>
    <t>非工程135</t>
  </si>
  <si>
    <t>非工程136</t>
  </si>
  <si>
    <t>非工程137</t>
  </si>
  <si>
    <t>非工程138</t>
  </si>
  <si>
    <t>非工程139</t>
  </si>
  <si>
    <t>非工程140</t>
  </si>
  <si>
    <t>非工程141</t>
  </si>
  <si>
    <t>非工程142</t>
  </si>
  <si>
    <t>非工程143</t>
  </si>
  <si>
    <t>回饋舊社社區舉辦國小暑期快樂夏令營</t>
    <phoneticPr fontId="1" type="noConversion"/>
  </si>
  <si>
    <t>補助舊社社區辦理中秋節慶活動</t>
    <phoneticPr fontId="1" type="noConversion"/>
  </si>
  <si>
    <t>辦理舊社社區辦埋里民參觀外縣市地方建設活動</t>
    <phoneticPr fontId="1" type="noConversion"/>
  </si>
  <si>
    <t>泰安里設置LED 字幕機使用計畫</t>
    <phoneticPr fontId="1" type="noConversion"/>
  </si>
  <si>
    <t>辦理環保業務及回饋金業務行政經費</t>
    <phoneticPr fontId="1" type="noConversion"/>
  </si>
  <si>
    <t>總計</t>
    <phoneticPr fontId="1" type="noConversion"/>
  </si>
  <si>
    <t>製表                         單位主管                       主計單位                      機關首長</t>
  </si>
  <si>
    <t>7條2款</t>
  </si>
  <si>
    <t>7條1款</t>
  </si>
  <si>
    <t>7條6款</t>
  </si>
  <si>
    <t>7條8款</t>
  </si>
  <si>
    <t>7條7款</t>
  </si>
  <si>
    <t>7條5款</t>
  </si>
  <si>
    <t>7條9款</t>
  </si>
  <si>
    <t>7條10款</t>
  </si>
  <si>
    <t>7條11款</t>
  </si>
  <si>
    <t>7條4款</t>
  </si>
  <si>
    <t>7條3款</t>
  </si>
  <si>
    <t>廣福里獎助本里里民子弟才藝獎助學金</t>
    <phoneticPr fontId="1" type="noConversion"/>
  </si>
  <si>
    <t>廣福里製作廣福里水果禮盒（包裝盒）</t>
    <phoneticPr fontId="1" type="noConversion"/>
  </si>
  <si>
    <t>廣福里辦理關懷獨居老人、低收入戶中秋月餅及慰問金</t>
    <phoneticPr fontId="1" type="noConversion"/>
  </si>
  <si>
    <t>補助公館社區發展協會辦理全體社區居民中秋節活動</t>
    <phoneticPr fontId="1" type="noConversion"/>
  </si>
  <si>
    <t>公館里辦理關懷低收入戶等冬令慰問金</t>
    <phoneticPr fontId="1" type="noConversion"/>
  </si>
  <si>
    <t>執行單位：臺中市后里區公所                                                                                       執行年度：105</t>
    <phoneticPr fontId="1" type="noConversion"/>
  </si>
  <si>
    <t>補助泰安環保志工隊辦理環保教育參訪活動</t>
  </si>
  <si>
    <t>補助墩東社區發展協會辦理粽藝飄香慶端午活動</t>
  </si>
  <si>
    <t>105年度臺中市后里區人行空間及環境景觀改善工程</t>
    <phoneticPr fontId="1" type="noConversion"/>
  </si>
  <si>
    <t>工程21</t>
    <phoneticPr fontId="1" type="noConversion"/>
  </si>
  <si>
    <t>課室</t>
    <phoneticPr fontId="1" type="noConversion"/>
  </si>
  <si>
    <t>民</t>
    <phoneticPr fontId="1" type="noConversion"/>
  </si>
  <si>
    <t>民</t>
    <phoneticPr fontId="1" type="noConversion"/>
  </si>
  <si>
    <t>公</t>
    <phoneticPr fontId="1" type="noConversion"/>
  </si>
  <si>
    <t>公</t>
    <phoneticPr fontId="1" type="noConversion"/>
  </si>
  <si>
    <t>民</t>
    <phoneticPr fontId="1" type="noConversion"/>
  </si>
  <si>
    <t>公</t>
    <phoneticPr fontId="1" type="noConversion"/>
  </si>
  <si>
    <t>社</t>
    <phoneticPr fontId="1" type="noConversion"/>
  </si>
  <si>
    <t>農</t>
    <phoneticPr fontId="1" type="noConversion"/>
  </si>
  <si>
    <t>社</t>
    <phoneticPr fontId="1" type="noConversion"/>
  </si>
  <si>
    <t>民</t>
    <phoneticPr fontId="1" type="noConversion"/>
  </si>
  <si>
    <t>民</t>
    <phoneticPr fontId="1" type="noConversion"/>
  </si>
  <si>
    <t>社</t>
    <phoneticPr fontId="1" type="noConversion"/>
  </si>
  <si>
    <t>社</t>
    <phoneticPr fontId="1" type="noConversion"/>
  </si>
  <si>
    <t>公</t>
    <phoneticPr fontId="1" type="noConversion"/>
  </si>
  <si>
    <t>社</t>
    <phoneticPr fontId="1" type="noConversion"/>
  </si>
  <si>
    <t>農</t>
    <phoneticPr fontId="1" type="noConversion"/>
  </si>
  <si>
    <t>農</t>
    <phoneticPr fontId="1" type="noConversion"/>
  </si>
  <si>
    <t>人</t>
    <phoneticPr fontId="1" type="noConversion"/>
  </si>
  <si>
    <t>秘</t>
    <phoneticPr fontId="1" type="noConversion"/>
  </si>
  <si>
    <t>秘</t>
    <phoneticPr fontId="1" type="noConversion"/>
  </si>
  <si>
    <t>提升里民對治安的意識，以確保地方治安，保障里民生命財產之安全</t>
  </si>
  <si>
    <t>組織動員居民各司其職，展現居民團結分工合作的力量</t>
  </si>
  <si>
    <t>廣福里辦公處辦理各項活費</t>
  </si>
  <si>
    <t>非工程144</t>
  </si>
  <si>
    <t>預定12/31完成</t>
  </si>
  <si>
    <t>非工程145</t>
  </si>
  <si>
    <t>隧道口電費及水費補助—廣福里</t>
  </si>
  <si>
    <t>非工程146</t>
  </si>
  <si>
    <t>村里各班隊設備補助—廣福里</t>
  </si>
  <si>
    <t>非工程147</t>
  </si>
  <si>
    <t>補助社區及各班隊活動費—廣福里</t>
  </si>
  <si>
    <t>非工程148</t>
  </si>
  <si>
    <t>提供本里優秀子弟才藝獎助學金，使期能認真學業、也讓本里學生注重才藝的發展，勤奮向學。祈達到五育均衡發展</t>
  </si>
  <si>
    <t>105.4.13中市環設1050034570號</t>
  </si>
  <si>
    <t>已完成</t>
  </si>
  <si>
    <t>105.04.15 中市環設1050036694</t>
  </si>
  <si>
    <t>105.3.09 中市環設1050022716號</t>
  </si>
  <si>
    <t>民</t>
    <phoneticPr fontId="1" type="noConversion"/>
  </si>
  <si>
    <t>民</t>
    <phoneticPr fontId="1" type="noConversion"/>
  </si>
  <si>
    <t>105.8.11中市環設1050085664</t>
    <phoneticPr fontId="1" type="noConversion"/>
  </si>
  <si>
    <t>剩餘款計畫</t>
    <phoneticPr fontId="1" type="noConversion"/>
  </si>
  <si>
    <t>補助厚里里、后里里守望相助隊辦理法治教育宣導活動動</t>
  </si>
  <si>
    <t>非工程149</t>
    <phoneticPr fontId="1" type="noConversion"/>
  </si>
  <si>
    <t>預定10/15完成</t>
    <phoneticPr fontId="1" type="noConversion"/>
  </si>
  <si>
    <t>2016臺中國際花毯節花田綠廊森林園區裝置藝術策展</t>
  </si>
  <si>
    <t>105.9.12中市環設1050101934</t>
    <phoneticPr fontId="1" type="noConversion"/>
  </si>
  <si>
    <t>105年度后里區鳳凰山、觀音山、泰安登山步道設施優質化工程</t>
  </si>
  <si>
    <t>7條1款</t>
    <phoneticPr fontId="1" type="noConversion"/>
  </si>
  <si>
    <t>105.9.26 中市環設1050106398</t>
    <phoneticPr fontId="1" type="noConversion"/>
  </si>
  <si>
    <t>工程22</t>
    <phoneticPr fontId="1" type="noConversion"/>
  </si>
  <si>
    <t>填報日期：105.10.5</t>
    <phoneticPr fontId="1" type="noConversion"/>
  </si>
  <si>
    <t>墩北</t>
    <phoneticPr fontId="1" type="noConversion"/>
  </si>
  <si>
    <t>太平</t>
    <phoneticPr fontId="1" type="noConversion"/>
  </si>
  <si>
    <t>墩南</t>
    <phoneticPr fontId="1" type="noConversion"/>
  </si>
  <si>
    <t>聯合</t>
    <phoneticPr fontId="1" type="noConversion"/>
  </si>
  <si>
    <t>公館</t>
    <phoneticPr fontId="1" type="noConversion"/>
  </si>
  <si>
    <t>仁里</t>
    <phoneticPr fontId="1" type="noConversion"/>
  </si>
  <si>
    <t>義里</t>
    <phoneticPr fontId="1" type="noConversion"/>
  </si>
  <si>
    <t>廣福</t>
    <phoneticPr fontId="1" type="noConversion"/>
  </si>
  <si>
    <t>眉山</t>
    <phoneticPr fontId="1" type="noConversion"/>
  </si>
  <si>
    <t>厚里</t>
    <phoneticPr fontId="1" type="noConversion"/>
  </si>
  <si>
    <t>月眉</t>
    <phoneticPr fontId="1" type="noConversion"/>
  </si>
  <si>
    <t>墩西</t>
    <phoneticPr fontId="1" type="noConversion"/>
  </si>
  <si>
    <t>后里</t>
    <phoneticPr fontId="1" type="noConversion"/>
  </si>
  <si>
    <t>舊社</t>
    <phoneticPr fontId="1" type="noConversion"/>
  </si>
  <si>
    <t>義德</t>
    <phoneticPr fontId="1" type="noConversion"/>
  </si>
  <si>
    <t>墩東</t>
    <phoneticPr fontId="1" type="noConversion"/>
  </si>
  <si>
    <t>泰安</t>
    <phoneticPr fontId="1" type="noConversion"/>
  </si>
  <si>
    <t>配合觀光旅遊局辦理中預定106.3.31完成</t>
    <phoneticPr fontId="1" type="noConversion"/>
  </si>
  <si>
    <t>委設辦理中
預定106.9.30完成</t>
    <phoneticPr fontId="1" type="noConversion"/>
  </si>
  <si>
    <t>促進社區居民和諧及互信、加強居民對環保的認識</t>
  </si>
  <si>
    <t xml:space="preserve">             </t>
    <phoneticPr fontId="1" type="noConversion"/>
  </si>
  <si>
    <r>
      <t>增進守望相助隊推行委員及隊員的法治觀念，</t>
    </r>
    <r>
      <rPr>
        <sz val="14"/>
        <color theme="1"/>
        <rFont val="標楷體"/>
        <family val="4"/>
        <charset val="136"/>
      </rPr>
      <t>提 升里守望相助隊執勤及反詐騙的能力，落實協助治安維護工作</t>
    </r>
    <phoneticPr fontId="1" type="noConversion"/>
  </si>
  <si>
    <t>104年
第2次</t>
    <phoneticPr fontId="20" type="noConversion"/>
  </si>
  <si>
    <t>105.1.10
中市環設
1050010812</t>
    <phoneticPr fontId="20" type="noConversion"/>
  </si>
  <si>
    <t>公建
10536</t>
    <phoneticPr fontId="20" type="noConversion"/>
  </si>
  <si>
    <t>派工進度90%
預定12/01日完成</t>
    <phoneticPr fontId="20" type="noConversion"/>
  </si>
  <si>
    <t>公建
10543</t>
    <phoneticPr fontId="20" type="noConversion"/>
  </si>
  <si>
    <t>驗收完成辦理決算
預定12/20日完成</t>
    <phoneticPr fontId="20" type="noConversion"/>
  </si>
  <si>
    <t>驗收中
預定12/20日完成</t>
    <phoneticPr fontId="20" type="noConversion"/>
  </si>
  <si>
    <t>10.7開工進度10%
預定12/20日完成</t>
    <phoneticPr fontId="20" type="noConversion"/>
  </si>
  <si>
    <t>已完成</t>
    <phoneticPr fontId="20" type="noConversion"/>
  </si>
  <si>
    <t>預定12/20完成</t>
    <phoneticPr fontId="20" type="noConversion"/>
  </si>
  <si>
    <t>105.1.7
中市環設
1040145428</t>
    <phoneticPr fontId="20" type="noConversion"/>
  </si>
  <si>
    <t>預定12/31完成</t>
    <phoneticPr fontId="20" type="noConversion"/>
  </si>
  <si>
    <t>已完成</t>
    <phoneticPr fontId="20" type="noConversion"/>
  </si>
  <si>
    <t>改善建築物,提供幼兒合法安全的空間</t>
    <phoneticPr fontId="20" type="noConversion"/>
  </si>
  <si>
    <t>104年
第2次</t>
    <phoneticPr fontId="20" type="noConversion"/>
  </si>
  <si>
    <t>預定12/15日完成</t>
    <phoneticPr fontId="20" type="noConversion"/>
  </si>
  <si>
    <t>施工進度25%
預定12/20日完成</t>
    <phoneticPr fontId="20" type="noConversion"/>
  </si>
  <si>
    <t>公建
10509</t>
    <phoneticPr fontId="20" type="noConversion"/>
  </si>
  <si>
    <t>決算中
預定12/20日完成</t>
    <phoneticPr fontId="20" type="noConversion"/>
  </si>
  <si>
    <t>公建
10522</t>
    <phoneticPr fontId="20" type="noConversion"/>
  </si>
  <si>
    <t>公建
10518</t>
    <phoneticPr fontId="20" type="noConversion"/>
  </si>
  <si>
    <t>施工進度95%
預定12/20日完成</t>
    <phoneticPr fontId="20" type="noConversion"/>
  </si>
  <si>
    <t>公建
10540</t>
    <phoneticPr fontId="20" type="noConversion"/>
  </si>
  <si>
    <t>驗收完成,決算中
預定12/20日完成</t>
    <phoneticPr fontId="20" type="noConversion"/>
  </si>
  <si>
    <t>工程進度87%
預定12/20日完成</t>
    <phoneticPr fontId="20" type="noConversion"/>
  </si>
  <si>
    <t>10/30工程完工
預定12/20日完成</t>
    <phoneticPr fontId="20" type="noConversion"/>
  </si>
  <si>
    <t>公建
10523</t>
    <phoneticPr fontId="20" type="noConversion"/>
  </si>
  <si>
    <t>驗收中
預定12/01日完成</t>
    <phoneticPr fontId="20" type="noConversion"/>
  </si>
  <si>
    <t>修正預算書圖後上網招標.
預定12/20日完成</t>
    <phoneticPr fontId="20" type="noConversion"/>
  </si>
  <si>
    <t>水利局105.10.26會勘.
預定12/20日完成</t>
    <phoneticPr fontId="20" type="noConversion"/>
  </si>
  <si>
    <t>委請臺中市政府警察局辦理中</t>
    <phoneticPr fontId="20" type="noConversion"/>
  </si>
  <si>
    <t>簽約中
預定12/20日完成</t>
    <phoneticPr fontId="20" type="noConversion"/>
  </si>
  <si>
    <t>105.5.24中市環設1050053210</t>
    <phoneticPr fontId="20" type="noConversion"/>
  </si>
  <si>
    <t>工程10/26決標
預定12/20完成</t>
    <phoneticPr fontId="20" type="noConversion"/>
  </si>
  <si>
    <t>里辦公處辦理中
預定12/20完成</t>
    <phoneticPr fontId="20" type="noConversion"/>
  </si>
  <si>
    <t>使隊員瞭解環保之方式及現狀</t>
    <phoneticPr fontId="20" type="noConversion"/>
  </si>
  <si>
    <t>發揚民俗文化</t>
    <phoneticPr fontId="20" type="noConversion"/>
  </si>
  <si>
    <t>105.4.8中市環設1050006583</t>
    <phoneticPr fontId="20" type="noConversion"/>
  </si>
  <si>
    <t>預定12/30完成</t>
    <phoneticPr fontId="20" type="noConversion"/>
  </si>
  <si>
    <t>105.8.11中市環設1050085664</t>
    <phoneticPr fontId="20" type="noConversion"/>
  </si>
  <si>
    <t>預定10/30完成</t>
    <phoneticPr fontId="20" type="noConversion"/>
  </si>
  <si>
    <t>105.03.10
中市環設
1050021750</t>
    <phoneticPr fontId="20" type="noConversion"/>
  </si>
  <si>
    <t>預定11/30完成</t>
    <phoneticPr fontId="20" type="noConversion"/>
  </si>
  <si>
    <t>105.4.19中市環設1050037779</t>
    <phoneticPr fontId="20" type="noConversion"/>
  </si>
  <si>
    <t>購置所需器具協助打掃順利完成</t>
    <phoneticPr fontId="20" type="noConversion"/>
  </si>
  <si>
    <t>透過電風扇之發放，推動節能減碳</t>
    <phoneticPr fontId="20" type="noConversion"/>
  </si>
  <si>
    <t>家庭衛生用紙之發放，以維護家庭衛生</t>
    <phoneticPr fontId="20" type="noConversion"/>
  </si>
  <si>
    <t>104.12.31
中市環設
1040144599</t>
    <phoneticPr fontId="20" type="noConversion"/>
  </si>
  <si>
    <t>已供餐9個月
預定12/31完成</t>
    <phoneticPr fontId="20" type="noConversion"/>
  </si>
  <si>
    <t>殺蟲劑蚊香之發放，以維護家庭衛生</t>
    <phoneticPr fontId="20" type="noConversion"/>
  </si>
  <si>
    <t>104年
第2次</t>
    <phoneticPr fontId="20" type="noConversion"/>
  </si>
  <si>
    <t>補助民眾健康檢查,俾早期發現疾病、早期治療共計補助149人</t>
    <phoneticPr fontId="20" type="noConversion"/>
  </si>
  <si>
    <t>105.01.18
中市環設
1050002936</t>
    <phoneticPr fontId="20" type="noConversion"/>
  </si>
  <si>
    <t>提昇優良休閒生活</t>
    <phoneticPr fontId="20" type="noConversion"/>
  </si>
  <si>
    <t>預定12/31完成</t>
    <phoneticPr fontId="20" type="noConversion"/>
  </si>
  <si>
    <t>預定8/31完成</t>
    <phoneticPr fontId="20" type="noConversion"/>
  </si>
  <si>
    <t>俟農會辦理轉帳中
預定11/30完成</t>
    <phoneticPr fontId="20" type="noConversion"/>
  </si>
  <si>
    <t>讓居民得到充分醫療照顧享受回饋福利</t>
    <phoneticPr fontId="20" type="noConversion"/>
  </si>
  <si>
    <t>改善學校空調系統</t>
    <phoneticPr fontId="20" type="noConversion"/>
  </si>
  <si>
    <t>聯絡里民情感，提升里民生活內涵</t>
    <phoneticPr fontId="20" type="noConversion"/>
  </si>
  <si>
    <t>預定9/30完成</t>
    <phoneticPr fontId="20" type="noConversion"/>
  </si>
  <si>
    <t>落實回饋金之執行，回饋金之管理及使用相關業務更趨週延並提昇本里回饋金業務執行效益及效率</t>
    <phoneticPr fontId="20" type="noConversion"/>
  </si>
  <si>
    <t>改善社區環境衛生,消減病毒媒介</t>
    <phoneticPr fontId="20" type="noConversion"/>
  </si>
  <si>
    <r>
      <t>製作精美禮盒</t>
    </r>
    <r>
      <rPr>
        <sz val="12"/>
        <rFont val="新細明體"/>
        <family val="1"/>
        <charset val="136"/>
      </rPr>
      <t>，</t>
    </r>
    <r>
      <rPr>
        <sz val="12"/>
        <rFont val="標楷體"/>
        <family val="4"/>
        <charset val="136"/>
      </rPr>
      <t>以行銷后里農產品；並建立自有品牌,減少果農生產成本。</t>
    </r>
    <phoneticPr fontId="20" type="noConversion"/>
  </si>
  <si>
    <t>促進弱勢族群維持基本的生活品質及快樂的過一個好節</t>
    <phoneticPr fontId="20" type="noConversion"/>
  </si>
  <si>
    <t>已辦理尚未核銷
預定10/31完成</t>
    <phoneticPr fontId="20" type="noConversion"/>
  </si>
  <si>
    <t>拓展長者生活視野活動中激發潛能促進生命存在感</t>
    <phoneticPr fontId="20" type="noConversion"/>
  </si>
  <si>
    <r>
      <t>105.4.9中市環設字</t>
    </r>
    <r>
      <rPr>
        <sz val="8"/>
        <color indexed="8"/>
        <rFont val="標楷體"/>
        <family val="4"/>
        <charset val="136"/>
      </rPr>
      <t>1050037779</t>
    </r>
    <phoneticPr fontId="20" type="noConversion"/>
  </si>
  <si>
    <t>預定10/31完成</t>
    <phoneticPr fontId="20" type="noConversion"/>
  </si>
  <si>
    <t>即時傳達宣導事項</t>
    <phoneticPr fontId="20" type="noConversion"/>
  </si>
  <si>
    <t>105.2.22
中市環設
1050016745</t>
    <phoneticPr fontId="20" type="noConversion"/>
  </si>
  <si>
    <t>活動充實學習成長有收穫</t>
    <phoneticPr fontId="20" type="noConversion"/>
  </si>
  <si>
    <t>9月14日辦理
預定9/30完成</t>
    <phoneticPr fontId="20" type="noConversion"/>
  </si>
  <si>
    <t>增進家庭分子間親密聯繫落實鄉土關懷與環境保護認同</t>
    <phoneticPr fontId="20" type="noConversion"/>
  </si>
  <si>
    <t>凝聚團隊意識紓解壓力促進和諧</t>
    <phoneticPr fontId="20" type="noConversion"/>
  </si>
  <si>
    <t>行程規劃得宜活動內容充實</t>
    <phoneticPr fontId="20" type="noConversion"/>
  </si>
  <si>
    <t>預定12/15完成</t>
    <phoneticPr fontId="20" type="noConversion"/>
  </si>
  <si>
    <t>提升居民生活全方位成長落實終身教育(執行中</t>
    <phoneticPr fontId="20" type="noConversion"/>
  </si>
  <si>
    <t>105.1.7
中市環設
1040145428</t>
    <phoneticPr fontId="20" type="noConversion"/>
  </si>
  <si>
    <t>預定12/30完成</t>
    <phoneticPr fontId="20" type="noConversion"/>
  </si>
  <si>
    <t>執行中</t>
    <phoneticPr fontId="20" type="noConversion"/>
  </si>
  <si>
    <t>長者傳授技藝獲益良多</t>
    <phoneticPr fontId="20" type="noConversion"/>
  </si>
  <si>
    <t>提供設備供學員使用獲益良多</t>
    <phoneticPr fontId="20" type="noConversion"/>
  </si>
  <si>
    <t>105.3.16
中市環設
1050026307</t>
    <phoneticPr fontId="20" type="noConversion"/>
  </si>
  <si>
    <t>增加環保觀念</t>
    <phoneticPr fontId="20" type="noConversion"/>
  </si>
  <si>
    <t>參訪資源回收作業效果佳</t>
    <phoneticPr fontId="20" type="noConversion"/>
  </si>
  <si>
    <r>
      <t>105.4.9中市環設字</t>
    </r>
    <r>
      <rPr>
        <sz val="8"/>
        <color indexed="10"/>
        <rFont val="標楷體"/>
        <family val="4"/>
        <charset val="136"/>
      </rPr>
      <t>1050037779</t>
    </r>
    <phoneticPr fontId="20" type="noConversion"/>
  </si>
  <si>
    <t>拓展視野學習環保作業</t>
    <phoneticPr fontId="20" type="noConversion"/>
  </si>
  <si>
    <t>提昇環保概念</t>
    <phoneticPr fontId="20" type="noConversion"/>
  </si>
  <si>
    <t>增進彼此溝通協調能力,創造融合的團隊</t>
    <phoneticPr fontId="20" type="noConversion"/>
  </si>
  <si>
    <t>增進老人身心健康擴展視野</t>
    <phoneticPr fontId="20" type="noConversion"/>
  </si>
  <si>
    <t>藉此活動增進彼此溝通與協調的能力，創造出一個融合的團隊，為一個大家庭</t>
    <phoneticPr fontId="20" type="noConversion"/>
  </si>
  <si>
    <t>10月2日辦理
預定10/30完成</t>
    <phoneticPr fontId="20" type="noConversion"/>
  </si>
  <si>
    <t>提升居民藝文水準</t>
    <phoneticPr fontId="20" type="noConversion"/>
  </si>
  <si>
    <t>9/10辦理
預定9/30完成</t>
    <phoneticPr fontId="20" type="noConversion"/>
  </si>
  <si>
    <t>參訪過程時居民反應良好</t>
    <phoneticPr fontId="20" type="noConversion"/>
  </si>
  <si>
    <t>成果發表效果彰顯成效佳</t>
    <phoneticPr fontId="20" type="noConversion"/>
  </si>
  <si>
    <t>拓展長者生活視野活動中激發潛能促進生命存在感(尚未核銷)</t>
    <phoneticPr fontId="20" type="noConversion"/>
  </si>
  <si>
    <t>參加者反應熱烈</t>
    <phoneticPr fontId="20" type="noConversion"/>
  </si>
  <si>
    <t>拓展長者生活視野活動中激發潛能促進生命存在感及延緩老化現象(ˊ執行中)</t>
    <phoneticPr fontId="20" type="noConversion"/>
  </si>
  <si>
    <t>聯絡里民情感並宣導政府政策</t>
    <phoneticPr fontId="20" type="noConversion"/>
  </si>
  <si>
    <t>核銷中</t>
    <phoneticPr fontId="20" type="noConversion"/>
  </si>
  <si>
    <t>活動當日互動熱絡</t>
    <phoneticPr fontId="20" type="noConversion"/>
  </si>
  <si>
    <t>9/24~25辦理
預定9/30完成</t>
    <phoneticPr fontId="20" type="noConversion"/>
  </si>
  <si>
    <t>9/3~4辦理
預定9/30完成</t>
    <phoneticPr fontId="20" type="noConversion"/>
  </si>
  <si>
    <t>辦理完成當未核銷
預定9/30完成</t>
    <phoneticPr fontId="20" type="noConversion"/>
  </si>
  <si>
    <t>9/11辦理
預定9/30完成</t>
    <phoneticPr fontId="20" type="noConversion"/>
  </si>
  <si>
    <t>預定12/31完成</t>
    <phoneticPr fontId="20" type="noConversion"/>
  </si>
  <si>
    <t>已完成</t>
    <phoneticPr fontId="20" type="noConversion"/>
  </si>
  <si>
    <t>藉此活動增進彼此溝通與協調的能力，創造出一個融合的團隊，為一個大家庭</t>
    <phoneticPr fontId="20" type="noConversion"/>
  </si>
  <si>
    <t>促進本里弱勢族群維持其基本的生活品質及能平安快樂的過一個好節</t>
    <phoneticPr fontId="20" type="noConversion"/>
  </si>
  <si>
    <t>拓展老人休閒生活空間聯絡情誼增進人際關係</t>
    <phoneticPr fontId="20" type="noConversion"/>
  </si>
  <si>
    <t>使回饋金運用更順暢</t>
    <phoneticPr fontId="20" type="noConversion"/>
  </si>
  <si>
    <t>9/24辦理
預定10/31完成</t>
    <phoneticPr fontId="20" type="noConversion"/>
  </si>
  <si>
    <t>運用辦理活動提升居民生活品質</t>
    <phoneticPr fontId="20" type="noConversion"/>
  </si>
  <si>
    <t>辦理健行活動促進身心健康</t>
    <phoneticPr fontId="20" type="noConversion"/>
  </si>
  <si>
    <t>歡慶元宵佳節,居民互動佳</t>
    <phoneticPr fontId="20" type="noConversion"/>
  </si>
  <si>
    <t>居民參與者眾活動內容充實</t>
    <phoneticPr fontId="20" type="noConversion"/>
  </si>
  <si>
    <t>增進身心健康擴展視野</t>
    <phoneticPr fontId="20" type="noConversion"/>
  </si>
  <si>
    <t>9/9辦理
預定9/30完成</t>
    <phoneticPr fontId="20" type="noConversion"/>
  </si>
  <si>
    <t>10/2辦理
預定10/31完成</t>
    <phoneticPr fontId="20" type="noConversion"/>
  </si>
  <si>
    <t>10502040920
10505191610</t>
    <phoneticPr fontId="20" type="noConversion"/>
  </si>
  <si>
    <t>預定105.12.31</t>
    <phoneticPr fontId="20" type="noConversion"/>
  </si>
  <si>
    <t>10507051420</t>
    <phoneticPr fontId="20" type="noConversion"/>
  </si>
  <si>
    <t>10508080950</t>
    <phoneticPr fontId="20" type="noConversion"/>
  </si>
  <si>
    <t>無事蹟未辦理</t>
    <phoneticPr fontId="20" type="noConversion"/>
  </si>
  <si>
    <t>及時關懷援助減少民眾身故造成的衝擊((執行中)</t>
    <phoneticPr fontId="20" type="noConversion"/>
  </si>
  <si>
    <t>105.01.22
中市環設
1050007649</t>
    <phoneticPr fontId="20" type="noConversion"/>
  </si>
  <si>
    <t>提供安全舒適的空間提升民眾使用率(執行中)</t>
    <phoneticPr fontId="20" type="noConversion"/>
  </si>
  <si>
    <t>增進長者活到老學到老精神，促進社會參與感與政府老人政策相得益彰(執行中)</t>
    <phoneticPr fontId="20" type="noConversion"/>
  </si>
  <si>
    <t>提昇居民使用綠地意願核實付款</t>
    <phoneticPr fontId="20" type="noConversion"/>
  </si>
  <si>
    <t>105.01.22
中市環設
1050007141</t>
    <phoneticPr fontId="20" type="noConversion"/>
  </si>
  <si>
    <t>辦理期間吸引25萬人以上前來賞櫻</t>
    <phoneticPr fontId="20" type="noConversion"/>
  </si>
  <si>
    <t>提高居民學習興趣</t>
    <phoneticPr fontId="20" type="noConversion"/>
  </si>
  <si>
    <t>辦理第2次發放中
預定11/30完成</t>
    <phoneticPr fontId="20" type="noConversion"/>
  </si>
  <si>
    <t>提昇學生讀書風氣，打造學風鼎盛的校園讀書環境，提供足夠的學習動力與誘因</t>
    <phoneticPr fontId="20" type="noConversion"/>
  </si>
  <si>
    <t>預定12/20完成</t>
    <phoneticPr fontId="20" type="noConversion"/>
  </si>
  <si>
    <t>已決標,廠商印刷中,
預定12/20完成</t>
    <phoneticPr fontId="20" type="noConversion"/>
  </si>
  <si>
    <t>慰勞環保志工無私的奉獻時間維持本區環境清潔</t>
    <phoneticPr fontId="20" type="noConversion"/>
  </si>
  <si>
    <t>己完成</t>
    <phoneticPr fontId="20" type="noConversion"/>
  </si>
  <si>
    <t>改善納骨堂周邊交通,減少民怨以達為民服務之便民措施</t>
    <phoneticPr fontId="20" type="noConversion"/>
  </si>
  <si>
    <t>使本區各里、鄰長對『環境保護概念』、『綠色再生資源及綠美化』及『節能減碳』有所認知及瞭解</t>
    <phoneticPr fontId="20" type="noConversion"/>
  </si>
  <si>
    <t>慰問轄內義警民防協助本所辦理各項活動之交通管制,以有效提昇活動進行並完成工作</t>
    <phoneticPr fontId="20" type="noConversion"/>
  </si>
  <si>
    <t>改善維護既有之設施使其正常運作,俾以提供優質之環境</t>
    <phoneticPr fontId="20" type="noConversion"/>
  </si>
  <si>
    <t>全面改善通話品質提升為民服務品質及電話效能</t>
    <phoneticPr fontId="20" type="noConversion"/>
  </si>
  <si>
    <r>
      <rPr>
        <sz val="10"/>
        <color indexed="10"/>
        <rFont val="標楷體"/>
        <family val="4"/>
        <charset val="136"/>
      </rPr>
      <t>已將日曆圖片交付廠商</t>
    </r>
    <r>
      <rPr>
        <sz val="10"/>
        <rFont val="標楷體"/>
        <family val="4"/>
        <charset val="136"/>
      </rPr>
      <t>,預定12/31完成</t>
    </r>
    <phoneticPr fontId="20" type="noConversion"/>
  </si>
  <si>
    <t>履約中,預定12/31完成</t>
    <phoneticPr fontId="20" type="noConversion"/>
  </si>
  <si>
    <t>第2次招標案9/6開標</t>
    <phoneticPr fontId="20" type="noConversion"/>
  </si>
  <si>
    <t>本案撤案</t>
    <phoneticPr fontId="20" type="noConversion"/>
  </si>
  <si>
    <t>已付款收據補正中,預定10/30完成</t>
    <phoneticPr fontId="20" type="noConversion"/>
  </si>
  <si>
    <t>增進社區居民的互動，提昇對社區發展工作的認同感</t>
    <phoneticPr fontId="20" type="noConversion"/>
  </si>
  <si>
    <t>廣福里頒發學藝奬學金</t>
  </si>
  <si>
    <r>
      <t>活動中心水費</t>
    </r>
    <r>
      <rPr>
        <sz val="12"/>
        <color rgb="FF000000"/>
        <rFont val="標楷體"/>
        <family val="4"/>
        <charset val="136"/>
      </rPr>
      <t>﹑</t>
    </r>
    <r>
      <rPr>
        <sz val="10"/>
        <color rgb="FF000000"/>
        <rFont val="標楷體"/>
        <family val="4"/>
        <charset val="136"/>
      </rPr>
      <t>電費及設備維修</t>
    </r>
    <r>
      <rPr>
        <sz val="12"/>
        <color theme="1"/>
        <rFont val="新細明體"/>
        <family val="2"/>
        <charset val="136"/>
        <scheme val="minor"/>
      </rPr>
      <t>､消防安全檢查申報及投保公共意外責任險</t>
    </r>
    <r>
      <rPr>
        <sz val="12"/>
        <color rgb="FF000000"/>
        <rFont val="標楷體"/>
        <family val="4"/>
        <charset val="136"/>
      </rPr>
      <t>﹑商業火災險費用-廣福里</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</si>
</sst>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0.00&quot; &quot;;#,##0.00&quot; &quot;;&quot;-&quot;#&quot; &quot;;@&quot; &quot;"/>
    <numFmt numFmtId="178" formatCode="#,##0&quot; &quot;;[Red]&quot;(&quot;#,##0&quot;)&quot;"/>
  </numFmts>
  <fonts count="31">
    <font>
      <sz val="12"/>
      <color theme="1"/>
      <name val="新細明體"/>
      <family val="2"/>
      <charset val="136"/>
      <scheme val="minor"/>
    </font>
    <font>
      <sz val="9"/>
      <name val="新細明體"/>
      <family val="2"/>
      <charset val="136"/>
      <scheme val="minor"/>
    </font>
    <font>
      <sz val="12"/>
      <color theme="1"/>
      <name val="新細明體"/>
      <family val="2"/>
      <charset val="136"/>
      <scheme val="minor"/>
    </font>
    <font>
      <sz val="12"/>
      <name val="新細明體"/>
      <family val="2"/>
      <charset val="136"/>
      <scheme val="minor"/>
    </font>
    <font>
      <sz val="12"/>
      <name val="標楷體"/>
      <family val="4"/>
      <charset val="136"/>
    </font>
    <font>
      <sz val="8"/>
      <name val="標楷體"/>
      <family val="4"/>
      <charset val="136"/>
    </font>
    <font>
      <sz val="11"/>
      <name val="標楷體"/>
      <family val="4"/>
      <charset val="136"/>
    </font>
    <font>
      <sz val="10"/>
      <name val="標楷體"/>
      <family val="4"/>
      <charset val="136"/>
    </font>
    <font>
      <sz val="14"/>
      <name val="標楷體"/>
      <family val="4"/>
      <charset val="136"/>
    </font>
    <font>
      <sz val="9"/>
      <name val="標楷體"/>
      <family val="4"/>
      <charset val="136"/>
    </font>
    <font>
      <sz val="12"/>
      <name val="Times New Roman"/>
      <family val="1"/>
    </font>
    <font>
      <sz val="7"/>
      <name val="標楷體"/>
      <family val="4"/>
      <charset val="136"/>
    </font>
    <font>
      <sz val="10"/>
      <color theme="1"/>
      <name val="標楷體"/>
      <family val="4"/>
      <charset val="136"/>
    </font>
    <font>
      <sz val="9"/>
      <color theme="1"/>
      <name val="標楷體"/>
      <family val="4"/>
      <charset val="136"/>
    </font>
    <font>
      <b/>
      <sz val="18"/>
      <color theme="1"/>
      <name val="標楷體"/>
      <family val="4"/>
      <charset val="136"/>
    </font>
    <font>
      <sz val="12"/>
      <color theme="1"/>
      <name val="標楷體"/>
      <family val="4"/>
      <charset val="136"/>
    </font>
    <font>
      <sz val="8"/>
      <color theme="1"/>
      <name val="標楷體"/>
      <family val="4"/>
      <charset val="136"/>
    </font>
    <font>
      <sz val="11"/>
      <color theme="1"/>
      <name val="標楷體"/>
      <family val="4"/>
      <charset val="136"/>
    </font>
    <font>
      <sz val="14"/>
      <color theme="1"/>
      <name val="標楷體"/>
      <family val="4"/>
      <charset val="136"/>
    </font>
    <font>
      <sz val="8"/>
      <color indexed="10"/>
      <name val="標楷體"/>
      <family val="4"/>
      <charset val="136"/>
    </font>
    <font>
      <sz val="9"/>
      <name val="新細明體"/>
      <family val="1"/>
      <charset val="136"/>
    </font>
    <font>
      <sz val="10"/>
      <color indexed="8"/>
      <name val="標楷體"/>
      <family val="4"/>
      <charset val="136"/>
    </font>
    <font>
      <sz val="12"/>
      <color indexed="8"/>
      <name val="標楷體"/>
      <family val="4"/>
      <charset val="136"/>
    </font>
    <font>
      <sz val="8"/>
      <color indexed="8"/>
      <name val="標楷體"/>
      <family val="4"/>
      <charset val="136"/>
    </font>
    <font>
      <sz val="12"/>
      <name val="新細明體"/>
      <family val="1"/>
      <charset val="136"/>
    </font>
    <font>
      <sz val="12"/>
      <color indexed="10"/>
      <name val="標楷體"/>
      <family val="4"/>
      <charset val="136"/>
    </font>
    <font>
      <sz val="10"/>
      <color indexed="10"/>
      <name val="標楷體"/>
      <family val="4"/>
      <charset val="136"/>
    </font>
    <font>
      <sz val="10"/>
      <color rgb="FF000000"/>
      <name val="標楷體"/>
      <family val="4"/>
      <charset val="136"/>
    </font>
    <font>
      <sz val="12"/>
      <color rgb="FF000000"/>
      <name val="標楷體"/>
      <family val="4"/>
      <charset val="136"/>
    </font>
    <font>
      <sz val="12"/>
      <color rgb="FF000000"/>
      <name val="新細明體"/>
      <family val="1"/>
      <charset val="136"/>
    </font>
    <font>
      <sz val="9"/>
      <color rgb="FF000000"/>
      <name val="標楷體"/>
      <family val="4"/>
      <charset val="136"/>
    </font>
  </fonts>
  <fills count="4">
    <fill>
      <patternFill patternType="none"/>
    </fill>
    <fill>
      <patternFill patternType="gray125"/>
    </fill>
    <fill>
      <patternFill patternType="solid">
        <fgColor indexed="9"/>
        <bgColor indexed="64"/>
      </patternFill>
    </fill>
    <fill>
      <patternFill patternType="solid">
        <fgColor rgb="FFFFFFFF"/>
        <bgColor rgb="FFFFFFFF"/>
      </patternFill>
    </fill>
  </fills>
  <borders count="16">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diagonal/>
    </border>
  </borders>
  <cellStyleXfs count="5">
    <xf numFmtId="0" fontId="0"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177" fontId="29" fillId="0" borderId="0">
      <alignment vertical="center"/>
    </xf>
    <xf numFmtId="9" fontId="29" fillId="0" borderId="0">
      <alignment vertical="center"/>
    </xf>
  </cellStyleXfs>
  <cellXfs count="99">
    <xf numFmtId="0" fontId="0" fillId="0" borderId="0" xfId="0">
      <alignment vertical="center"/>
    </xf>
    <xf numFmtId="0" fontId="4" fillId="0" borderId="0" xfId="0" applyFont="1">
      <alignment vertical="center"/>
    </xf>
    <xf numFmtId="0" fontId="7" fillId="0" borderId="5" xfId="0" applyFont="1" applyBorder="1" applyAlignment="1">
      <alignment horizontal="left" vertical="center" wrapText="1"/>
    </xf>
    <xf numFmtId="0" fontId="4" fillId="0" borderId="6" xfId="0" applyFont="1" applyBorder="1" applyAlignment="1">
      <alignment vertical="center" wrapText="1"/>
    </xf>
    <xf numFmtId="0" fontId="7" fillId="0" borderId="6" xfId="0" applyFont="1" applyBorder="1" applyAlignment="1">
      <alignment vertical="center" wrapText="1"/>
    </xf>
    <xf numFmtId="3" fontId="4" fillId="0" borderId="6" xfId="0" applyNumberFormat="1" applyFont="1" applyBorder="1">
      <alignment vertical="center"/>
    </xf>
    <xf numFmtId="176" fontId="4" fillId="0" borderId="6" xfId="1" applyNumberFormat="1" applyFont="1" applyBorder="1">
      <alignment vertical="center"/>
    </xf>
    <xf numFmtId="0" fontId="4" fillId="0" borderId="6" xfId="0" applyFont="1" applyBorder="1">
      <alignment vertical="center"/>
    </xf>
    <xf numFmtId="176" fontId="4" fillId="0" borderId="6" xfId="0" applyNumberFormat="1" applyFont="1" applyBorder="1">
      <alignment vertical="center"/>
    </xf>
    <xf numFmtId="0" fontId="4" fillId="0" borderId="9" xfId="0" applyFont="1" applyBorder="1">
      <alignment vertical="center"/>
    </xf>
    <xf numFmtId="0" fontId="5" fillId="0" borderId="6" xfId="0" applyFont="1" applyBorder="1" applyAlignment="1">
      <alignment vertical="center" wrapText="1"/>
    </xf>
    <xf numFmtId="0" fontId="6" fillId="0" borderId="6" xfId="0" applyFont="1" applyBorder="1" applyAlignment="1">
      <alignment vertical="center" wrapText="1"/>
    </xf>
    <xf numFmtId="3" fontId="4" fillId="0" borderId="6" xfId="0" applyNumberFormat="1" applyFont="1" applyBorder="1" applyAlignment="1">
      <alignment horizontal="right" vertical="center" wrapText="1"/>
    </xf>
    <xf numFmtId="0" fontId="5" fillId="0" borderId="9" xfId="0" applyFont="1" applyBorder="1" applyAlignment="1">
      <alignment vertical="center" wrapText="1"/>
    </xf>
    <xf numFmtId="9" fontId="4" fillId="0" borderId="6" xfId="2" applyFont="1" applyBorder="1">
      <alignment vertical="center"/>
    </xf>
    <xf numFmtId="0" fontId="3" fillId="0" borderId="7" xfId="0" applyFont="1" applyBorder="1" applyAlignment="1">
      <alignment horizontal="center" vertical="center" wrapText="1"/>
    </xf>
    <xf numFmtId="0" fontId="4" fillId="0" borderId="7" xfId="0" applyFont="1" applyBorder="1">
      <alignment vertical="center"/>
    </xf>
    <xf numFmtId="3" fontId="9" fillId="0" borderId="7" xfId="0" applyNumberFormat="1" applyFont="1" applyBorder="1">
      <alignment vertical="center"/>
    </xf>
    <xf numFmtId="0" fontId="9" fillId="0" borderId="7" xfId="0" applyFont="1" applyBorder="1">
      <alignment vertical="center"/>
    </xf>
    <xf numFmtId="9" fontId="9" fillId="0" borderId="7" xfId="2" applyFont="1" applyBorder="1">
      <alignment vertical="center"/>
    </xf>
    <xf numFmtId="0" fontId="7"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176" fontId="4" fillId="0" borderId="0" xfId="1" applyNumberFormat="1" applyFont="1">
      <alignment vertical="center"/>
    </xf>
    <xf numFmtId="9" fontId="4" fillId="0" borderId="0" xfId="2" applyFont="1">
      <alignment vertical="center"/>
    </xf>
    <xf numFmtId="176" fontId="4" fillId="0" borderId="0" xfId="0" applyNumberFormat="1" applyFont="1">
      <alignment vertical="center"/>
    </xf>
    <xf numFmtId="0" fontId="5"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7" fillId="0" borderId="13" xfId="0" applyFont="1" applyBorder="1" applyAlignment="1">
      <alignment horizontal="justify" vertical="center" wrapText="1"/>
    </xf>
    <xf numFmtId="176" fontId="6" fillId="0" borderId="13" xfId="1" applyNumberFormat="1" applyFont="1" applyBorder="1" applyAlignment="1">
      <alignment horizontal="justify" vertical="center" wrapText="1"/>
    </xf>
    <xf numFmtId="9" fontId="6" fillId="0" borderId="13" xfId="2" applyFont="1" applyBorder="1" applyAlignment="1">
      <alignment horizontal="justify" vertical="center" wrapText="1"/>
    </xf>
    <xf numFmtId="176" fontId="6" fillId="0" borderId="13" xfId="0" applyNumberFormat="1" applyFont="1" applyBorder="1" applyAlignment="1">
      <alignment horizontal="justify" vertical="center" wrapText="1"/>
    </xf>
    <xf numFmtId="0" fontId="6" fillId="0" borderId="14" xfId="0" applyFont="1" applyBorder="1" applyAlignment="1">
      <alignment horizontal="justify" vertical="center" wrapText="1"/>
    </xf>
    <xf numFmtId="0" fontId="7" fillId="0" borderId="6" xfId="0" applyFont="1" applyBorder="1" applyAlignment="1">
      <alignment horizontal="left" vertical="center" wrapText="1"/>
    </xf>
    <xf numFmtId="3" fontId="10" fillId="0" borderId="6" xfId="0" applyNumberFormat="1" applyFont="1" applyBorder="1" applyAlignment="1">
      <alignment horizontal="right" vertical="center" wrapText="1"/>
    </xf>
    <xf numFmtId="0" fontId="8" fillId="0" borderId="9" xfId="0" applyFont="1" applyBorder="1" applyAlignment="1">
      <alignment vertical="center" wrapText="1"/>
    </xf>
    <xf numFmtId="0" fontId="11" fillId="0" borderId="6" xfId="0" quotePrefix="1" applyFont="1" applyBorder="1" applyAlignment="1">
      <alignment vertical="center" wrapText="1"/>
    </xf>
    <xf numFmtId="0" fontId="7" fillId="0" borderId="6" xfId="0" quotePrefix="1" applyFont="1" applyBorder="1" applyAlignment="1">
      <alignment vertical="center" wrapText="1"/>
    </xf>
    <xf numFmtId="176" fontId="4" fillId="0" borderId="6" xfId="1" quotePrefix="1" applyNumberFormat="1" applyFont="1" applyBorder="1">
      <alignment vertical="center"/>
    </xf>
    <xf numFmtId="176" fontId="0" fillId="0" borderId="0" xfId="0" applyNumberFormat="1">
      <alignment vertical="center"/>
    </xf>
    <xf numFmtId="0" fontId="9" fillId="0" borderId="6" xfId="0" applyFont="1" applyBorder="1" applyAlignment="1">
      <alignment vertical="center" wrapText="1"/>
    </xf>
    <xf numFmtId="0" fontId="12" fillId="0" borderId="6" xfId="0" applyFont="1" applyBorder="1" applyAlignment="1">
      <alignment vertical="center" wrapText="1"/>
    </xf>
    <xf numFmtId="0" fontId="15" fillId="0" borderId="0" xfId="0" applyFont="1">
      <alignment vertical="center"/>
    </xf>
    <xf numFmtId="0" fontId="0" fillId="0" borderId="0" xfId="0" applyFont="1" applyAlignment="1">
      <alignment vertical="center"/>
    </xf>
    <xf numFmtId="0" fontId="15" fillId="0" borderId="0" xfId="0" applyFont="1" applyAlignment="1">
      <alignment vertical="center"/>
    </xf>
    <xf numFmtId="0" fontId="16" fillId="0" borderId="2" xfId="0" applyFont="1" applyBorder="1" applyAlignment="1">
      <alignment horizontal="justify" vertical="center" wrapText="1"/>
    </xf>
    <xf numFmtId="0" fontId="17" fillId="0" borderId="3" xfId="0" applyFont="1" applyBorder="1" applyAlignment="1">
      <alignment horizontal="justify" vertical="center" wrapText="1"/>
    </xf>
    <xf numFmtId="0" fontId="12" fillId="0" borderId="3" xfId="0" applyFont="1" applyBorder="1" applyAlignment="1">
      <alignment horizontal="justify" vertical="center" wrapText="1"/>
    </xf>
    <xf numFmtId="176" fontId="17" fillId="0" borderId="3" xfId="1" applyNumberFormat="1" applyFont="1" applyBorder="1" applyAlignment="1">
      <alignment horizontal="justify" vertical="center" wrapText="1"/>
    </xf>
    <xf numFmtId="9" fontId="17" fillId="0" borderId="3" xfId="2" applyFont="1" applyBorder="1" applyAlignment="1">
      <alignment horizontal="justify" vertical="center" wrapText="1"/>
    </xf>
    <xf numFmtId="176" fontId="17" fillId="0" borderId="3" xfId="0" applyNumberFormat="1" applyFont="1" applyBorder="1" applyAlignment="1">
      <alignment horizontal="justify" vertical="center" wrapText="1"/>
    </xf>
    <xf numFmtId="0" fontId="17" fillId="0" borderId="4" xfId="0" applyFont="1" applyBorder="1" applyAlignment="1">
      <alignment horizontal="justify" vertical="center" wrapText="1"/>
    </xf>
    <xf numFmtId="0" fontId="12" fillId="0" borderId="5" xfId="0" applyFont="1" applyBorder="1" applyAlignment="1">
      <alignment horizontal="left" vertical="center" wrapText="1"/>
    </xf>
    <xf numFmtId="0" fontId="15" fillId="0" borderId="6" xfId="0" applyFont="1" applyBorder="1" applyAlignment="1">
      <alignment vertical="center" wrapText="1"/>
    </xf>
    <xf numFmtId="0" fontId="17" fillId="0" borderId="6" xfId="0" applyFont="1" applyBorder="1" applyAlignment="1">
      <alignment vertical="center" wrapText="1"/>
    </xf>
    <xf numFmtId="0" fontId="13" fillId="0" borderId="5" xfId="0" applyFont="1" applyBorder="1" applyAlignment="1">
      <alignment horizontal="left" vertical="center" wrapText="1"/>
    </xf>
    <xf numFmtId="0" fontId="16" fillId="0" borderId="9" xfId="0" applyFont="1" applyBorder="1" applyAlignment="1">
      <alignment vertical="center" wrapText="1"/>
    </xf>
    <xf numFmtId="0" fontId="18" fillId="0" borderId="0" xfId="0" applyFont="1" applyAlignment="1">
      <alignment horizontal="justify" vertical="center"/>
    </xf>
    <xf numFmtId="0" fontId="19" fillId="0" borderId="9" xfId="0" applyFont="1" applyBorder="1" applyAlignment="1">
      <alignment vertical="center" wrapText="1"/>
    </xf>
    <xf numFmtId="0" fontId="21" fillId="0" borderId="9" xfId="0" applyFont="1" applyBorder="1" applyAlignment="1">
      <alignment vertical="center" wrapText="1"/>
    </xf>
    <xf numFmtId="0" fontId="22" fillId="0" borderId="9" xfId="0" applyFont="1" applyBorder="1">
      <alignment vertical="center"/>
    </xf>
    <xf numFmtId="0" fontId="23" fillId="0" borderId="9" xfId="0" applyFont="1" applyBorder="1" applyAlignment="1">
      <alignment vertical="center" wrapText="1"/>
    </xf>
    <xf numFmtId="0" fontId="21" fillId="0" borderId="11" xfId="0" applyFont="1" applyBorder="1" applyAlignment="1">
      <alignment vertical="center" wrapText="1"/>
    </xf>
    <xf numFmtId="0" fontId="22" fillId="0" borderId="6" xfId="0" applyFont="1" applyBorder="1" applyAlignment="1">
      <alignment vertical="center" wrapText="1"/>
    </xf>
    <xf numFmtId="3" fontId="22" fillId="0" borderId="6" xfId="0" applyNumberFormat="1" applyFont="1" applyBorder="1">
      <alignment vertical="center"/>
    </xf>
    <xf numFmtId="176" fontId="22" fillId="0" borderId="6" xfId="1" applyNumberFormat="1" applyFont="1" applyBorder="1">
      <alignment vertical="center"/>
    </xf>
    <xf numFmtId="0" fontId="22" fillId="0" borderId="6" xfId="0" applyFont="1" applyBorder="1">
      <alignment vertical="center"/>
    </xf>
    <xf numFmtId="9" fontId="22" fillId="2" borderId="6" xfId="2" applyFont="1" applyFill="1" applyBorder="1">
      <alignment vertical="center"/>
    </xf>
    <xf numFmtId="176" fontId="22" fillId="0" borderId="6" xfId="0" applyNumberFormat="1" applyFont="1" applyBorder="1">
      <alignment vertical="center"/>
    </xf>
    <xf numFmtId="0" fontId="21" fillId="0" borderId="6" xfId="0" applyFont="1" applyBorder="1" applyAlignment="1">
      <alignment vertical="center" wrapText="1"/>
    </xf>
    <xf numFmtId="9" fontId="4" fillId="2" borderId="6" xfId="2" applyFont="1" applyFill="1" applyBorder="1">
      <alignment vertical="center"/>
    </xf>
    <xf numFmtId="176" fontId="25" fillId="0" borderId="6" xfId="0" applyNumberFormat="1" applyFont="1" applyBorder="1">
      <alignment vertical="center"/>
    </xf>
    <xf numFmtId="0" fontId="26" fillId="0" borderId="6" xfId="0" applyFont="1" applyBorder="1" applyAlignment="1">
      <alignment vertical="center" wrapText="1"/>
    </xf>
    <xf numFmtId="0" fontId="23" fillId="0" borderId="6" xfId="0" applyFont="1" applyBorder="1" applyAlignment="1">
      <alignment vertical="center" wrapText="1"/>
    </xf>
    <xf numFmtId="3" fontId="22" fillId="0" borderId="6" xfId="0" applyNumberFormat="1" applyFont="1" applyBorder="1" applyAlignment="1">
      <alignment horizontal="right" vertical="center" wrapText="1"/>
    </xf>
    <xf numFmtId="9" fontId="22" fillId="2" borderId="6" xfId="2" applyFont="1" applyFill="1" applyBorder="1" applyAlignment="1">
      <alignment vertical="center" wrapText="1"/>
    </xf>
    <xf numFmtId="0" fontId="25" fillId="0" borderId="6" xfId="0" applyFont="1" applyBorder="1" applyAlignment="1">
      <alignment vertical="center" wrapText="1"/>
    </xf>
    <xf numFmtId="3" fontId="25" fillId="0" borderId="6" xfId="0" applyNumberFormat="1" applyFont="1" applyBorder="1" applyAlignment="1">
      <alignment horizontal="right" vertical="center" wrapText="1"/>
    </xf>
    <xf numFmtId="176" fontId="25" fillId="0" borderId="6" xfId="1" applyNumberFormat="1" applyFont="1" applyBorder="1">
      <alignment vertical="center"/>
    </xf>
    <xf numFmtId="0" fontId="25" fillId="0" borderId="6" xfId="0" applyFont="1" applyBorder="1">
      <alignment vertical="center"/>
    </xf>
    <xf numFmtId="9" fontId="25" fillId="2" borderId="6" xfId="2" applyFont="1" applyFill="1" applyBorder="1">
      <alignment vertical="center"/>
    </xf>
    <xf numFmtId="0" fontId="19" fillId="0" borderId="6" xfId="0" applyFont="1" applyBorder="1" applyAlignment="1">
      <alignment vertical="center" wrapText="1"/>
    </xf>
    <xf numFmtId="9" fontId="22" fillId="0" borderId="6" xfId="2" applyFont="1" applyBorder="1">
      <alignment vertical="center"/>
    </xf>
    <xf numFmtId="0" fontId="21" fillId="0" borderId="0" xfId="0" quotePrefix="1" applyFont="1" applyAlignment="1">
      <alignment vertical="center" wrapText="1"/>
    </xf>
    <xf numFmtId="0" fontId="27" fillId="0" borderId="15" xfId="0" applyFont="1" applyBorder="1" applyAlignment="1">
      <alignment vertical="center" wrapText="1"/>
    </xf>
    <xf numFmtId="0" fontId="28" fillId="0" borderId="15" xfId="0" applyFont="1" applyBorder="1" applyAlignment="1">
      <alignment vertical="center" wrapText="1"/>
    </xf>
    <xf numFmtId="3" fontId="28" fillId="0" borderId="15" xfId="0" applyNumberFormat="1" applyFont="1" applyBorder="1" applyAlignment="1">
      <alignment horizontal="right" vertical="center" wrapText="1"/>
    </xf>
    <xf numFmtId="178" fontId="28" fillId="0" borderId="15" xfId="3" applyNumberFormat="1" applyFont="1" applyFill="1" applyBorder="1" applyAlignment="1" applyProtection="1">
      <alignment vertical="center"/>
    </xf>
    <xf numFmtId="0" fontId="28" fillId="0" borderId="15" xfId="0" applyFont="1" applyBorder="1">
      <alignment vertical="center"/>
    </xf>
    <xf numFmtId="9" fontId="28" fillId="3" borderId="15" xfId="4" applyFont="1" applyFill="1" applyBorder="1" applyAlignment="1" applyProtection="1">
      <alignment vertical="center"/>
    </xf>
    <xf numFmtId="178" fontId="28" fillId="0" borderId="15" xfId="0" applyNumberFormat="1" applyFont="1" applyBorder="1">
      <alignment vertical="center"/>
    </xf>
    <xf numFmtId="0" fontId="30" fillId="0" borderId="15" xfId="0" applyFont="1" applyBorder="1" applyAlignment="1">
      <alignment vertical="center" wrapText="1"/>
    </xf>
    <xf numFmtId="0" fontId="14" fillId="0" borderId="0" xfId="0" applyFont="1" applyAlignment="1">
      <alignment horizontal="center" vertical="center"/>
    </xf>
    <xf numFmtId="0" fontId="0" fillId="0" borderId="0" xfId="0" applyFont="1" applyAlignment="1">
      <alignment horizontal="center" vertical="center"/>
    </xf>
    <xf numFmtId="0" fontId="15" fillId="0" borderId="1" xfId="0" applyFont="1" applyBorder="1" applyAlignment="1">
      <alignment horizontal="left" vertical="center"/>
    </xf>
    <xf numFmtId="0" fontId="0" fillId="0" borderId="1" xfId="0" applyFont="1" applyBorder="1" applyAlignment="1">
      <alignment horizontal="left" vertical="center"/>
    </xf>
    <xf numFmtId="0" fontId="8" fillId="0" borderId="10" xfId="0" applyFont="1" applyBorder="1" applyAlignment="1">
      <alignment horizontal="center" vertical="center"/>
    </xf>
    <xf numFmtId="0" fontId="3" fillId="0" borderId="7" xfId="0" applyFont="1" applyBorder="1" applyAlignment="1">
      <alignment horizontal="center" vertical="center"/>
    </xf>
  </cellXfs>
  <cellStyles count="5">
    <cellStyle name="Excel_BuiltIn_Comma" xfId="3"/>
    <cellStyle name="Excel_BuiltIn_Percent" xfId="4"/>
    <cellStyle name="一般" xfId="0" builtinId="0"/>
    <cellStyle name="千分位" xfId="1" builtinId="3"/>
    <cellStyle name="百分比"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abSelected="1" view="pageBreakPreview" topLeftCell="A178" zoomScaleNormal="100" zoomScaleSheetLayoutView="100" workbookViewId="0">
      <selection activeCell="E183" sqref="E183"/>
    </sheetView>
  </sheetViews>
  <sheetFormatPr defaultRowHeight="16.5"/>
  <cols>
    <col min="1" max="1" width="3.625" style="1" customWidth="1"/>
    <col min="2" max="2" width="22.75" style="22" customWidth="1"/>
    <col min="3" max="3" width="6.25" style="23" customWidth="1"/>
    <col min="4" max="4" width="9.5" style="1" customWidth="1"/>
    <col min="5" max="5" width="12.125" style="1" customWidth="1"/>
    <col min="6" max="6" width="13.125" style="24" customWidth="1"/>
    <col min="7" max="7" width="8.625" style="1" customWidth="1"/>
    <col min="8" max="8" width="8.125" style="25" customWidth="1"/>
    <col min="9" max="9" width="14.25" style="26" customWidth="1"/>
    <col min="10" max="10" width="6.875" style="1" customWidth="1"/>
    <col min="11" max="11" width="15.375" style="23" customWidth="1"/>
    <col min="12" max="12" width="20.625" style="1" customWidth="1"/>
    <col min="13" max="16384" width="9" style="1"/>
  </cols>
  <sheetData>
    <row r="1" spans="1:13" ht="25.5">
      <c r="A1" s="93" t="s">
        <v>0</v>
      </c>
      <c r="B1" s="94"/>
      <c r="C1" s="94"/>
      <c r="D1" s="94"/>
      <c r="E1" s="94"/>
      <c r="F1" s="94"/>
      <c r="G1" s="94"/>
      <c r="H1" s="94"/>
      <c r="I1" s="94"/>
      <c r="J1" s="94"/>
      <c r="K1" s="94"/>
      <c r="L1" s="94"/>
      <c r="M1" s="43"/>
    </row>
    <row r="2" spans="1:13">
      <c r="A2" s="43"/>
      <c r="B2" s="44"/>
      <c r="C2" s="44"/>
      <c r="D2" s="44"/>
      <c r="E2" s="44"/>
      <c r="F2" s="44"/>
      <c r="G2" s="44"/>
      <c r="H2" s="44"/>
      <c r="I2" s="44"/>
      <c r="J2" s="44"/>
      <c r="K2" s="44"/>
      <c r="L2" s="45" t="s">
        <v>406</v>
      </c>
      <c r="M2" s="43"/>
    </row>
    <row r="3" spans="1:13" ht="17.25" thickBot="1">
      <c r="A3" s="95" t="s">
        <v>350</v>
      </c>
      <c r="B3" s="96"/>
      <c r="C3" s="96"/>
      <c r="D3" s="96"/>
      <c r="E3" s="96"/>
      <c r="F3" s="96"/>
      <c r="G3" s="96"/>
      <c r="H3" s="96"/>
      <c r="I3" s="96"/>
      <c r="J3" s="96"/>
      <c r="K3" s="96"/>
      <c r="L3" s="96"/>
      <c r="M3" s="43"/>
    </row>
    <row r="4" spans="1:13" ht="47.25">
      <c r="A4" s="46" t="s">
        <v>1</v>
      </c>
      <c r="B4" s="47" t="s">
        <v>2</v>
      </c>
      <c r="C4" s="48" t="s">
        <v>3</v>
      </c>
      <c r="D4" s="47" t="s">
        <v>4</v>
      </c>
      <c r="E4" s="47" t="s">
        <v>5</v>
      </c>
      <c r="F4" s="49" t="s">
        <v>6</v>
      </c>
      <c r="G4" s="47" t="s">
        <v>7</v>
      </c>
      <c r="H4" s="50" t="s">
        <v>8</v>
      </c>
      <c r="I4" s="51" t="s">
        <v>9</v>
      </c>
      <c r="J4" s="47" t="s">
        <v>10</v>
      </c>
      <c r="K4" s="48" t="s">
        <v>163</v>
      </c>
      <c r="L4" s="52" t="s">
        <v>11</v>
      </c>
      <c r="M4" s="43" t="s">
        <v>355</v>
      </c>
    </row>
    <row r="5" spans="1:13" ht="38.25" customHeight="1">
      <c r="A5" s="53" t="s">
        <v>334</v>
      </c>
      <c r="B5" s="54" t="s">
        <v>12</v>
      </c>
      <c r="C5" s="42" t="s">
        <v>164</v>
      </c>
      <c r="D5" s="64" t="s">
        <v>429</v>
      </c>
      <c r="E5" s="65">
        <v>648000</v>
      </c>
      <c r="F5" s="66">
        <v>579323</v>
      </c>
      <c r="G5" s="67"/>
      <c r="H5" s="68">
        <v>1</v>
      </c>
      <c r="I5" s="69">
        <f>E5-F5</f>
        <v>68677</v>
      </c>
      <c r="J5" s="67"/>
      <c r="K5" s="70" t="s">
        <v>441</v>
      </c>
      <c r="L5" s="60" t="s">
        <v>442</v>
      </c>
      <c r="M5" s="43" t="s">
        <v>356</v>
      </c>
    </row>
    <row r="6" spans="1:13" ht="33" customHeight="1">
      <c r="A6" s="53" t="s">
        <v>334</v>
      </c>
      <c r="B6" s="42" t="s">
        <v>13</v>
      </c>
      <c r="C6" s="42" t="s">
        <v>165</v>
      </c>
      <c r="D6" s="64" t="s">
        <v>443</v>
      </c>
      <c r="E6" s="65">
        <v>648000</v>
      </c>
      <c r="F6" s="66">
        <v>0</v>
      </c>
      <c r="G6" s="67"/>
      <c r="H6" s="68">
        <v>0.9</v>
      </c>
      <c r="I6" s="69">
        <f t="shared" ref="I6:I70" si="0">E6-F6</f>
        <v>648000</v>
      </c>
      <c r="J6" s="67"/>
      <c r="K6" s="70" t="s">
        <v>444</v>
      </c>
      <c r="L6" s="61"/>
      <c r="M6" s="43" t="s">
        <v>357</v>
      </c>
    </row>
    <row r="7" spans="1:13" ht="33">
      <c r="A7" s="2" t="s">
        <v>335</v>
      </c>
      <c r="B7" s="3" t="s">
        <v>14</v>
      </c>
      <c r="C7" s="4" t="s">
        <v>166</v>
      </c>
      <c r="D7" s="10" t="s">
        <v>430</v>
      </c>
      <c r="E7" s="5">
        <v>10000000</v>
      </c>
      <c r="F7" s="6">
        <v>0</v>
      </c>
      <c r="G7" s="3" t="s">
        <v>431</v>
      </c>
      <c r="H7" s="71">
        <v>0.8</v>
      </c>
      <c r="I7" s="72">
        <f t="shared" si="0"/>
        <v>10000000</v>
      </c>
      <c r="J7" s="7"/>
      <c r="K7" s="73" t="s">
        <v>432</v>
      </c>
      <c r="L7" s="9"/>
      <c r="M7" s="1" t="s">
        <v>358</v>
      </c>
    </row>
    <row r="8" spans="1:13" ht="33">
      <c r="A8" s="2" t="s">
        <v>335</v>
      </c>
      <c r="B8" s="3" t="s">
        <v>15</v>
      </c>
      <c r="C8" s="4" t="s">
        <v>167</v>
      </c>
      <c r="D8" s="10" t="s">
        <v>430</v>
      </c>
      <c r="E8" s="5">
        <v>10000000</v>
      </c>
      <c r="F8" s="6">
        <v>0</v>
      </c>
      <c r="G8" s="3" t="s">
        <v>433</v>
      </c>
      <c r="H8" s="71">
        <v>0.8</v>
      </c>
      <c r="I8" s="72">
        <f t="shared" si="0"/>
        <v>10000000</v>
      </c>
      <c r="J8" s="7"/>
      <c r="K8" s="73" t="s">
        <v>432</v>
      </c>
      <c r="L8" s="9"/>
      <c r="M8" s="1" t="s">
        <v>358</v>
      </c>
    </row>
    <row r="9" spans="1:13" ht="32.25" customHeight="1">
      <c r="A9" s="2" t="s">
        <v>335</v>
      </c>
      <c r="B9" s="3" t="s">
        <v>16</v>
      </c>
      <c r="C9" s="4" t="s">
        <v>168</v>
      </c>
      <c r="D9" s="10" t="s">
        <v>430</v>
      </c>
      <c r="E9" s="5">
        <v>6000000</v>
      </c>
      <c r="F9" s="6">
        <v>0</v>
      </c>
      <c r="G9" s="7"/>
      <c r="H9" s="71">
        <v>0.95</v>
      </c>
      <c r="I9" s="72">
        <f t="shared" si="0"/>
        <v>6000000</v>
      </c>
      <c r="J9" s="7"/>
      <c r="K9" s="73" t="s">
        <v>434</v>
      </c>
      <c r="L9" s="9"/>
      <c r="M9" s="1" t="s">
        <v>358</v>
      </c>
    </row>
    <row r="10" spans="1:13" ht="49.5" customHeight="1">
      <c r="A10" s="2" t="s">
        <v>335</v>
      </c>
      <c r="B10" s="3" t="s">
        <v>17</v>
      </c>
      <c r="C10" s="4" t="s">
        <v>169</v>
      </c>
      <c r="D10" s="10" t="s">
        <v>430</v>
      </c>
      <c r="E10" s="5">
        <v>4768490</v>
      </c>
      <c r="F10" s="6">
        <v>0</v>
      </c>
      <c r="G10" s="7"/>
      <c r="H10" s="71">
        <v>0.95</v>
      </c>
      <c r="I10" s="72">
        <f t="shared" si="0"/>
        <v>4768490</v>
      </c>
      <c r="J10" s="7"/>
      <c r="K10" s="73" t="s">
        <v>434</v>
      </c>
      <c r="L10" s="9"/>
      <c r="M10" s="1" t="s">
        <v>358</v>
      </c>
    </row>
    <row r="11" spans="1:13" ht="49.5" customHeight="1">
      <c r="A11" s="2" t="s">
        <v>335</v>
      </c>
      <c r="B11" s="3" t="s">
        <v>18</v>
      </c>
      <c r="C11" s="4" t="s">
        <v>170</v>
      </c>
      <c r="D11" s="10" t="s">
        <v>430</v>
      </c>
      <c r="E11" s="5">
        <v>9104000</v>
      </c>
      <c r="F11" s="6">
        <v>0</v>
      </c>
      <c r="G11" s="7"/>
      <c r="H11" s="71">
        <v>0.45</v>
      </c>
      <c r="I11" s="8">
        <f t="shared" si="0"/>
        <v>9104000</v>
      </c>
      <c r="J11" s="7"/>
      <c r="K11" s="73" t="s">
        <v>445</v>
      </c>
      <c r="L11" s="9"/>
      <c r="M11" s="1" t="s">
        <v>359</v>
      </c>
    </row>
    <row r="12" spans="1:13" ht="39.75" customHeight="1">
      <c r="A12" s="2" t="s">
        <v>335</v>
      </c>
      <c r="B12" s="3" t="s">
        <v>19</v>
      </c>
      <c r="C12" s="4" t="s">
        <v>171</v>
      </c>
      <c r="D12" s="10" t="s">
        <v>430</v>
      </c>
      <c r="E12" s="5">
        <v>5610000</v>
      </c>
      <c r="F12" s="6">
        <v>0</v>
      </c>
      <c r="G12" s="3" t="s">
        <v>446</v>
      </c>
      <c r="H12" s="71">
        <v>0.9</v>
      </c>
      <c r="I12" s="8">
        <f t="shared" si="0"/>
        <v>5610000</v>
      </c>
      <c r="J12" s="7"/>
      <c r="K12" s="4" t="s">
        <v>447</v>
      </c>
      <c r="L12" s="9"/>
      <c r="M12" s="1" t="s">
        <v>359</v>
      </c>
    </row>
    <row r="13" spans="1:13" ht="41.25" customHeight="1">
      <c r="A13" s="2" t="s">
        <v>335</v>
      </c>
      <c r="B13" s="3" t="s">
        <v>20</v>
      </c>
      <c r="C13" s="4" t="s">
        <v>172</v>
      </c>
      <c r="D13" s="10" t="s">
        <v>430</v>
      </c>
      <c r="E13" s="5">
        <v>6290000</v>
      </c>
      <c r="F13" s="6">
        <v>0</v>
      </c>
      <c r="G13" s="3" t="s">
        <v>448</v>
      </c>
      <c r="H13" s="71">
        <v>0.9</v>
      </c>
      <c r="I13" s="8">
        <f t="shared" si="0"/>
        <v>6290000</v>
      </c>
      <c r="J13" s="7"/>
      <c r="K13" s="4" t="s">
        <v>447</v>
      </c>
      <c r="L13" s="9"/>
      <c r="M13" s="1" t="s">
        <v>359</v>
      </c>
    </row>
    <row r="14" spans="1:13" ht="33">
      <c r="A14" s="2" t="s">
        <v>335</v>
      </c>
      <c r="B14" s="3" t="s">
        <v>21</v>
      </c>
      <c r="C14" s="4" t="s">
        <v>173</v>
      </c>
      <c r="D14" s="10" t="s">
        <v>430</v>
      </c>
      <c r="E14" s="5">
        <v>6240000</v>
      </c>
      <c r="F14" s="6">
        <v>0</v>
      </c>
      <c r="G14" s="3" t="s">
        <v>449</v>
      </c>
      <c r="H14" s="71">
        <v>0.7</v>
      </c>
      <c r="I14" s="8">
        <f t="shared" si="0"/>
        <v>6240000</v>
      </c>
      <c r="J14" s="7"/>
      <c r="K14" s="4" t="s">
        <v>450</v>
      </c>
      <c r="L14" s="9"/>
      <c r="M14" s="1" t="s">
        <v>359</v>
      </c>
    </row>
    <row r="15" spans="1:13" ht="49.5">
      <c r="A15" s="2" t="s">
        <v>335</v>
      </c>
      <c r="B15" s="3" t="s">
        <v>22</v>
      </c>
      <c r="C15" s="4" t="s">
        <v>174</v>
      </c>
      <c r="D15" s="10" t="s">
        <v>430</v>
      </c>
      <c r="E15" s="5">
        <v>2000000</v>
      </c>
      <c r="F15" s="6">
        <v>0</v>
      </c>
      <c r="G15" s="3" t="s">
        <v>451</v>
      </c>
      <c r="H15" s="71">
        <v>0.95</v>
      </c>
      <c r="I15" s="8">
        <f t="shared" si="0"/>
        <v>2000000</v>
      </c>
      <c r="J15" s="7"/>
      <c r="K15" s="4" t="s">
        <v>452</v>
      </c>
      <c r="L15" s="9"/>
      <c r="M15" s="1" t="s">
        <v>359</v>
      </c>
    </row>
    <row r="16" spans="1:13" ht="49.5">
      <c r="A16" s="2" t="s">
        <v>335</v>
      </c>
      <c r="B16" s="3" t="s">
        <v>23</v>
      </c>
      <c r="C16" s="4" t="s">
        <v>175</v>
      </c>
      <c r="D16" s="10" t="s">
        <v>430</v>
      </c>
      <c r="E16" s="5">
        <v>7000000</v>
      </c>
      <c r="F16" s="6">
        <v>0</v>
      </c>
      <c r="G16" s="7"/>
      <c r="H16" s="71">
        <v>0.9</v>
      </c>
      <c r="I16" s="8">
        <f t="shared" si="0"/>
        <v>7000000</v>
      </c>
      <c r="J16" s="7"/>
      <c r="K16" s="4" t="s">
        <v>453</v>
      </c>
      <c r="L16" s="9"/>
      <c r="M16" s="1" t="s">
        <v>359</v>
      </c>
    </row>
    <row r="17" spans="1:13" ht="33">
      <c r="A17" s="2" t="s">
        <v>335</v>
      </c>
      <c r="B17" s="3" t="s">
        <v>24</v>
      </c>
      <c r="C17" s="4" t="s">
        <v>176</v>
      </c>
      <c r="D17" s="10" t="s">
        <v>430</v>
      </c>
      <c r="E17" s="5">
        <v>6000000</v>
      </c>
      <c r="F17" s="6">
        <v>0</v>
      </c>
      <c r="G17" s="7"/>
      <c r="H17" s="71">
        <v>0.9</v>
      </c>
      <c r="I17" s="8">
        <f t="shared" si="0"/>
        <v>6000000</v>
      </c>
      <c r="J17" s="7"/>
      <c r="K17" s="4" t="s">
        <v>454</v>
      </c>
      <c r="L17" s="9"/>
      <c r="M17" s="1" t="s">
        <v>359</v>
      </c>
    </row>
    <row r="18" spans="1:13" ht="33">
      <c r="A18" s="2" t="s">
        <v>335</v>
      </c>
      <c r="B18" s="3" t="s">
        <v>25</v>
      </c>
      <c r="C18" s="4" t="s">
        <v>177</v>
      </c>
      <c r="D18" s="10" t="s">
        <v>430</v>
      </c>
      <c r="E18" s="5">
        <v>4956000</v>
      </c>
      <c r="F18" s="6">
        <v>0</v>
      </c>
      <c r="G18" s="3" t="s">
        <v>455</v>
      </c>
      <c r="H18" s="71">
        <v>0.85</v>
      </c>
      <c r="I18" s="8">
        <f t="shared" si="0"/>
        <v>4956000</v>
      </c>
      <c r="J18" s="7"/>
      <c r="K18" s="4" t="s">
        <v>435</v>
      </c>
      <c r="L18" s="9"/>
      <c r="M18" s="1" t="s">
        <v>359</v>
      </c>
    </row>
    <row r="19" spans="1:13" ht="49.5">
      <c r="A19" s="2" t="s">
        <v>335</v>
      </c>
      <c r="B19" s="3" t="s">
        <v>26</v>
      </c>
      <c r="C19" s="4" t="s">
        <v>178</v>
      </c>
      <c r="D19" s="10" t="s">
        <v>430</v>
      </c>
      <c r="E19" s="5">
        <v>10000000</v>
      </c>
      <c r="F19" s="6">
        <v>0</v>
      </c>
      <c r="G19" s="7"/>
      <c r="H19" s="71">
        <v>0.95</v>
      </c>
      <c r="I19" s="8">
        <f t="shared" si="0"/>
        <v>10000000</v>
      </c>
      <c r="J19" s="7"/>
      <c r="K19" s="4" t="s">
        <v>456</v>
      </c>
      <c r="L19" s="9"/>
      <c r="M19" s="1" t="s">
        <v>359</v>
      </c>
    </row>
    <row r="20" spans="1:13" ht="42.75">
      <c r="A20" s="2" t="s">
        <v>335</v>
      </c>
      <c r="B20" s="3" t="s">
        <v>27</v>
      </c>
      <c r="C20" s="4" t="s">
        <v>179</v>
      </c>
      <c r="D20" s="10" t="s">
        <v>430</v>
      </c>
      <c r="E20" s="5">
        <v>8140000</v>
      </c>
      <c r="F20" s="6">
        <v>0</v>
      </c>
      <c r="G20" s="7"/>
      <c r="H20" s="71">
        <v>0.25</v>
      </c>
      <c r="I20" s="8">
        <f t="shared" si="0"/>
        <v>8140000</v>
      </c>
      <c r="J20" s="7"/>
      <c r="K20" s="4" t="s">
        <v>457</v>
      </c>
      <c r="L20" s="9"/>
      <c r="M20" s="1" t="s">
        <v>359</v>
      </c>
    </row>
    <row r="21" spans="1:13" ht="42.75">
      <c r="A21" s="2" t="s">
        <v>335</v>
      </c>
      <c r="B21" s="3" t="s">
        <v>28</v>
      </c>
      <c r="C21" s="4" t="s">
        <v>180</v>
      </c>
      <c r="D21" s="10" t="s">
        <v>430</v>
      </c>
      <c r="E21" s="5">
        <v>9930000</v>
      </c>
      <c r="F21" s="6">
        <v>0</v>
      </c>
      <c r="G21" s="7"/>
      <c r="H21" s="71">
        <v>0.25</v>
      </c>
      <c r="I21" s="8">
        <f t="shared" si="0"/>
        <v>9930000</v>
      </c>
      <c r="J21" s="7"/>
      <c r="K21" s="4" t="s">
        <v>458</v>
      </c>
      <c r="L21" s="9"/>
      <c r="M21" s="1" t="s">
        <v>359</v>
      </c>
    </row>
    <row r="22" spans="1:13" ht="31.5">
      <c r="A22" s="2" t="s">
        <v>335</v>
      </c>
      <c r="B22" s="41" t="s">
        <v>29</v>
      </c>
      <c r="C22" s="4" t="s">
        <v>181</v>
      </c>
      <c r="D22" s="10" t="s">
        <v>430</v>
      </c>
      <c r="E22" s="5">
        <v>2671000</v>
      </c>
      <c r="F22" s="6">
        <v>0</v>
      </c>
      <c r="G22" s="7"/>
      <c r="H22" s="71">
        <v>0.4</v>
      </c>
      <c r="I22" s="8">
        <f t="shared" si="0"/>
        <v>2671000</v>
      </c>
      <c r="J22" s="7"/>
      <c r="K22" s="4" t="s">
        <v>436</v>
      </c>
      <c r="L22" s="9"/>
      <c r="M22" s="1" t="s">
        <v>359</v>
      </c>
    </row>
    <row r="23" spans="1:13" ht="38.25" customHeight="1">
      <c r="A23" s="53" t="s">
        <v>335</v>
      </c>
      <c r="B23" s="54" t="s">
        <v>30</v>
      </c>
      <c r="C23" s="42" t="s">
        <v>182</v>
      </c>
      <c r="D23" s="74" t="s">
        <v>430</v>
      </c>
      <c r="E23" s="65">
        <v>3500000</v>
      </c>
      <c r="F23" s="66">
        <v>0</v>
      </c>
      <c r="G23" s="67"/>
      <c r="H23" s="68">
        <v>0.5</v>
      </c>
      <c r="I23" s="69">
        <f t="shared" si="0"/>
        <v>3500000</v>
      </c>
      <c r="J23" s="67"/>
      <c r="K23" s="70" t="s">
        <v>459</v>
      </c>
      <c r="L23" s="61"/>
      <c r="M23" s="43" t="s">
        <v>360</v>
      </c>
    </row>
    <row r="24" spans="1:13" ht="33">
      <c r="A24" s="2" t="s">
        <v>335</v>
      </c>
      <c r="B24" s="3" t="s">
        <v>31</v>
      </c>
      <c r="C24" s="4" t="s">
        <v>183</v>
      </c>
      <c r="D24" s="10" t="s">
        <v>430</v>
      </c>
      <c r="E24" s="5">
        <v>300000</v>
      </c>
      <c r="F24" s="6">
        <v>0</v>
      </c>
      <c r="G24" s="7"/>
      <c r="H24" s="71">
        <v>0.3</v>
      </c>
      <c r="I24" s="8">
        <f t="shared" si="0"/>
        <v>300000</v>
      </c>
      <c r="J24" s="7"/>
      <c r="K24" s="4" t="s">
        <v>460</v>
      </c>
      <c r="L24" s="9"/>
      <c r="M24" s="1" t="s">
        <v>358</v>
      </c>
    </row>
    <row r="25" spans="1:13" ht="31.5">
      <c r="A25" s="2" t="s">
        <v>335</v>
      </c>
      <c r="B25" s="4" t="s">
        <v>353</v>
      </c>
      <c r="C25" s="4" t="s">
        <v>354</v>
      </c>
      <c r="D25" s="10" t="s">
        <v>461</v>
      </c>
      <c r="E25" s="5">
        <v>12500000</v>
      </c>
      <c r="F25" s="6">
        <v>0</v>
      </c>
      <c r="G25" s="7"/>
      <c r="H25" s="71">
        <v>0.55000000000000004</v>
      </c>
      <c r="I25" s="8">
        <f t="shared" si="0"/>
        <v>12500000</v>
      </c>
      <c r="J25" s="7"/>
      <c r="K25" s="4" t="s">
        <v>462</v>
      </c>
      <c r="L25" s="9"/>
      <c r="M25" s="1" t="s">
        <v>361</v>
      </c>
    </row>
    <row r="26" spans="1:13" ht="36.75" customHeight="1">
      <c r="A26" s="53" t="s">
        <v>336</v>
      </c>
      <c r="B26" s="55" t="s">
        <v>32</v>
      </c>
      <c r="C26" s="42" t="s">
        <v>184</v>
      </c>
      <c r="D26" s="74" t="s">
        <v>430</v>
      </c>
      <c r="E26" s="75">
        <v>688000</v>
      </c>
      <c r="F26" s="66">
        <v>0</v>
      </c>
      <c r="G26" s="67"/>
      <c r="H26" s="68">
        <v>0.2</v>
      </c>
      <c r="I26" s="69">
        <f t="shared" si="0"/>
        <v>688000</v>
      </c>
      <c r="J26" s="67"/>
      <c r="K26" s="70" t="s">
        <v>438</v>
      </c>
      <c r="L26" s="61"/>
      <c r="M26" s="43" t="s">
        <v>360</v>
      </c>
    </row>
    <row r="27" spans="1:13" ht="39.75" customHeight="1">
      <c r="A27" s="53" t="s">
        <v>337</v>
      </c>
      <c r="B27" s="55" t="s">
        <v>33</v>
      </c>
      <c r="C27" s="42" t="s">
        <v>185</v>
      </c>
      <c r="D27" s="64" t="s">
        <v>429</v>
      </c>
      <c r="E27" s="75">
        <v>150000</v>
      </c>
      <c r="F27" s="66">
        <v>0</v>
      </c>
      <c r="G27" s="67"/>
      <c r="H27" s="68">
        <v>0.5</v>
      </c>
      <c r="I27" s="69">
        <f t="shared" si="0"/>
        <v>150000</v>
      </c>
      <c r="J27" s="67"/>
      <c r="K27" s="70" t="s">
        <v>463</v>
      </c>
      <c r="L27" s="61"/>
      <c r="M27" s="43" t="s">
        <v>360</v>
      </c>
    </row>
    <row r="28" spans="1:13" ht="33">
      <c r="A28" s="53" t="s">
        <v>338</v>
      </c>
      <c r="B28" s="55" t="s">
        <v>34</v>
      </c>
      <c r="C28" s="42" t="s">
        <v>186</v>
      </c>
      <c r="D28" s="64" t="s">
        <v>429</v>
      </c>
      <c r="E28" s="75">
        <v>178100</v>
      </c>
      <c r="F28" s="66">
        <v>155150</v>
      </c>
      <c r="G28" s="67"/>
      <c r="H28" s="68">
        <v>1</v>
      </c>
      <c r="I28" s="69">
        <f t="shared" si="0"/>
        <v>22950</v>
      </c>
      <c r="J28" s="67"/>
      <c r="K28" s="70" t="s">
        <v>437</v>
      </c>
      <c r="L28" s="60" t="s">
        <v>464</v>
      </c>
      <c r="M28" s="43" t="s">
        <v>360</v>
      </c>
    </row>
    <row r="29" spans="1:13" ht="42.75">
      <c r="A29" s="53" t="s">
        <v>337</v>
      </c>
      <c r="B29" s="55" t="s">
        <v>35</v>
      </c>
      <c r="C29" s="42" t="s">
        <v>187</v>
      </c>
      <c r="D29" s="64" t="s">
        <v>429</v>
      </c>
      <c r="E29" s="75">
        <v>98000</v>
      </c>
      <c r="F29" s="66">
        <v>98000</v>
      </c>
      <c r="G29" s="67"/>
      <c r="H29" s="68">
        <v>1</v>
      </c>
      <c r="I29" s="69">
        <f t="shared" si="0"/>
        <v>0</v>
      </c>
      <c r="J29" s="67"/>
      <c r="K29" s="70" t="s">
        <v>437</v>
      </c>
      <c r="L29" s="60" t="s">
        <v>376</v>
      </c>
      <c r="M29" s="43" t="s">
        <v>360</v>
      </c>
    </row>
    <row r="30" spans="1:13" ht="41.25" customHeight="1">
      <c r="A30" s="53" t="s">
        <v>338</v>
      </c>
      <c r="B30" s="55" t="s">
        <v>36</v>
      </c>
      <c r="C30" s="42" t="s">
        <v>188</v>
      </c>
      <c r="D30" s="74" t="s">
        <v>439</v>
      </c>
      <c r="E30" s="75">
        <v>556000</v>
      </c>
      <c r="F30" s="66">
        <v>528108</v>
      </c>
      <c r="G30" s="67"/>
      <c r="H30" s="68">
        <v>1</v>
      </c>
      <c r="I30" s="69">
        <f t="shared" si="0"/>
        <v>27892</v>
      </c>
      <c r="J30" s="67"/>
      <c r="K30" s="70" t="s">
        <v>437</v>
      </c>
      <c r="L30" s="61" t="s">
        <v>465</v>
      </c>
      <c r="M30" s="43" t="s">
        <v>360</v>
      </c>
    </row>
    <row r="31" spans="1:13" ht="41.25" customHeight="1">
      <c r="A31" s="53" t="s">
        <v>337</v>
      </c>
      <c r="B31" s="55" t="s">
        <v>37</v>
      </c>
      <c r="C31" s="42" t="s">
        <v>189</v>
      </c>
      <c r="D31" s="70" t="s">
        <v>466</v>
      </c>
      <c r="E31" s="75">
        <v>1000000</v>
      </c>
      <c r="F31" s="66">
        <v>0</v>
      </c>
      <c r="G31" s="67"/>
      <c r="H31" s="76">
        <v>0.6</v>
      </c>
      <c r="I31" s="69">
        <f t="shared" si="0"/>
        <v>1000000</v>
      </c>
      <c r="J31" s="67"/>
      <c r="K31" s="70" t="s">
        <v>467</v>
      </c>
      <c r="L31" s="61"/>
      <c r="M31" s="43" t="s">
        <v>360</v>
      </c>
    </row>
    <row r="32" spans="1:13" ht="31.5">
      <c r="A32" s="53" t="s">
        <v>338</v>
      </c>
      <c r="B32" s="55" t="s">
        <v>38</v>
      </c>
      <c r="C32" s="42" t="s">
        <v>190</v>
      </c>
      <c r="D32" s="74" t="s">
        <v>468</v>
      </c>
      <c r="E32" s="75">
        <v>244000</v>
      </c>
      <c r="F32" s="66">
        <v>0</v>
      </c>
      <c r="G32" s="67"/>
      <c r="H32" s="68">
        <v>0.5</v>
      </c>
      <c r="I32" s="69">
        <f t="shared" si="0"/>
        <v>244000</v>
      </c>
      <c r="J32" s="67"/>
      <c r="K32" s="70" t="s">
        <v>467</v>
      </c>
      <c r="L32" s="61"/>
      <c r="M32" s="43" t="s">
        <v>360</v>
      </c>
    </row>
    <row r="33" spans="1:13" ht="31.5">
      <c r="A33" s="53" t="s">
        <v>337</v>
      </c>
      <c r="B33" s="55" t="s">
        <v>327</v>
      </c>
      <c r="C33" s="42" t="s">
        <v>191</v>
      </c>
      <c r="D33" s="74" t="s">
        <v>461</v>
      </c>
      <c r="E33" s="75">
        <v>810500</v>
      </c>
      <c r="F33" s="66">
        <v>0</v>
      </c>
      <c r="G33" s="67"/>
      <c r="H33" s="68">
        <v>0.8</v>
      </c>
      <c r="I33" s="69">
        <f t="shared" si="0"/>
        <v>810500</v>
      </c>
      <c r="J33" s="67"/>
      <c r="K33" s="70" t="s">
        <v>469</v>
      </c>
      <c r="L33" s="61"/>
      <c r="M33" s="43" t="s">
        <v>360</v>
      </c>
    </row>
    <row r="34" spans="1:13" ht="31.5">
      <c r="A34" s="53" t="s">
        <v>338</v>
      </c>
      <c r="B34" s="55" t="s">
        <v>329</v>
      </c>
      <c r="C34" s="42" t="s">
        <v>192</v>
      </c>
      <c r="D34" s="74" t="s">
        <v>468</v>
      </c>
      <c r="E34" s="75">
        <v>1975000</v>
      </c>
      <c r="F34" s="66">
        <v>0</v>
      </c>
      <c r="G34" s="67"/>
      <c r="H34" s="68">
        <v>0.5</v>
      </c>
      <c r="I34" s="69">
        <f t="shared" si="0"/>
        <v>1975000</v>
      </c>
      <c r="J34" s="67"/>
      <c r="K34" s="70" t="s">
        <v>467</v>
      </c>
      <c r="L34" s="61"/>
      <c r="M34" s="43" t="s">
        <v>360</v>
      </c>
    </row>
    <row r="35" spans="1:13" ht="42.75">
      <c r="A35" s="53" t="s">
        <v>338</v>
      </c>
      <c r="B35" s="55" t="s">
        <v>39</v>
      </c>
      <c r="C35" s="42" t="s">
        <v>193</v>
      </c>
      <c r="D35" s="74" t="s">
        <v>470</v>
      </c>
      <c r="E35" s="75">
        <v>945000</v>
      </c>
      <c r="F35" s="66">
        <v>907000</v>
      </c>
      <c r="G35" s="67"/>
      <c r="H35" s="68">
        <v>1</v>
      </c>
      <c r="I35" s="69">
        <f t="shared" si="0"/>
        <v>38000</v>
      </c>
      <c r="J35" s="67"/>
      <c r="K35" s="70" t="s">
        <v>437</v>
      </c>
      <c r="L35" s="60" t="s">
        <v>377</v>
      </c>
      <c r="M35" s="43" t="s">
        <v>360</v>
      </c>
    </row>
    <row r="36" spans="1:13" ht="32.25" customHeight="1">
      <c r="A36" s="53" t="s">
        <v>338</v>
      </c>
      <c r="B36" s="55" t="s">
        <v>40</v>
      </c>
      <c r="C36" s="42" t="s">
        <v>194</v>
      </c>
      <c r="D36" s="74" t="s">
        <v>468</v>
      </c>
      <c r="E36" s="75">
        <v>412275</v>
      </c>
      <c r="F36" s="66">
        <v>0</v>
      </c>
      <c r="G36" s="67"/>
      <c r="H36" s="68">
        <v>0.5</v>
      </c>
      <c r="I36" s="69">
        <f t="shared" si="0"/>
        <v>412275</v>
      </c>
      <c r="J36" s="67"/>
      <c r="K36" s="70" t="s">
        <v>467</v>
      </c>
      <c r="L36" s="61"/>
      <c r="M36" s="43" t="s">
        <v>360</v>
      </c>
    </row>
    <row r="37" spans="1:13" ht="32.25" customHeight="1">
      <c r="A37" s="53" t="s">
        <v>338</v>
      </c>
      <c r="B37" s="55" t="s">
        <v>41</v>
      </c>
      <c r="C37" s="42" t="s">
        <v>195</v>
      </c>
      <c r="D37" s="74" t="s">
        <v>468</v>
      </c>
      <c r="E37" s="75">
        <v>923400</v>
      </c>
      <c r="F37" s="66">
        <v>485853</v>
      </c>
      <c r="G37" s="67"/>
      <c r="H37" s="68">
        <v>0.8</v>
      </c>
      <c r="I37" s="69">
        <f t="shared" si="0"/>
        <v>437547</v>
      </c>
      <c r="J37" s="67"/>
      <c r="K37" s="70" t="s">
        <v>471</v>
      </c>
      <c r="L37" s="61"/>
      <c r="M37" s="43" t="s">
        <v>360</v>
      </c>
    </row>
    <row r="38" spans="1:13" ht="32.25" customHeight="1">
      <c r="A38" s="53" t="s">
        <v>338</v>
      </c>
      <c r="B38" s="55" t="s">
        <v>328</v>
      </c>
      <c r="C38" s="42" t="s">
        <v>196</v>
      </c>
      <c r="D38" s="74" t="s">
        <v>468</v>
      </c>
      <c r="E38" s="75">
        <v>370000</v>
      </c>
      <c r="F38" s="66">
        <v>0</v>
      </c>
      <c r="G38" s="67"/>
      <c r="H38" s="68">
        <v>0.6</v>
      </c>
      <c r="I38" s="69">
        <f t="shared" si="0"/>
        <v>370000</v>
      </c>
      <c r="J38" s="67"/>
      <c r="K38" s="70" t="s">
        <v>469</v>
      </c>
      <c r="L38" s="61"/>
      <c r="M38" s="43" t="s">
        <v>360</v>
      </c>
    </row>
    <row r="39" spans="1:13" ht="32.25" customHeight="1">
      <c r="A39" s="53" t="s">
        <v>338</v>
      </c>
      <c r="B39" s="55" t="s">
        <v>42</v>
      </c>
      <c r="C39" s="42" t="s">
        <v>197</v>
      </c>
      <c r="D39" s="74" t="s">
        <v>472</v>
      </c>
      <c r="E39" s="75">
        <v>500000</v>
      </c>
      <c r="F39" s="66">
        <v>0</v>
      </c>
      <c r="G39" s="67"/>
      <c r="H39" s="68">
        <v>0.3</v>
      </c>
      <c r="I39" s="69">
        <f t="shared" si="0"/>
        <v>500000</v>
      </c>
      <c r="J39" s="67"/>
      <c r="K39" s="70" t="s">
        <v>467</v>
      </c>
      <c r="L39" s="61"/>
      <c r="M39" s="43" t="s">
        <v>360</v>
      </c>
    </row>
    <row r="40" spans="1:13" ht="33" customHeight="1">
      <c r="A40" s="53" t="s">
        <v>337</v>
      </c>
      <c r="B40" s="55" t="s">
        <v>43</v>
      </c>
      <c r="C40" s="42" t="s">
        <v>198</v>
      </c>
      <c r="D40" s="64" t="s">
        <v>429</v>
      </c>
      <c r="E40" s="75">
        <v>1400000</v>
      </c>
      <c r="F40" s="66">
        <v>0</v>
      </c>
      <c r="G40" s="67"/>
      <c r="H40" s="68">
        <v>0.8</v>
      </c>
      <c r="I40" s="69">
        <f t="shared" si="0"/>
        <v>1400000</v>
      </c>
      <c r="J40" s="67"/>
      <c r="K40" s="70" t="s">
        <v>463</v>
      </c>
      <c r="L40" s="61"/>
      <c r="M40" s="43" t="s">
        <v>360</v>
      </c>
    </row>
    <row r="41" spans="1:13" ht="33">
      <c r="A41" s="53" t="s">
        <v>339</v>
      </c>
      <c r="B41" s="55" t="s">
        <v>44</v>
      </c>
      <c r="C41" s="42" t="s">
        <v>199</v>
      </c>
      <c r="D41" s="64" t="s">
        <v>429</v>
      </c>
      <c r="E41" s="75">
        <v>666000</v>
      </c>
      <c r="F41" s="66">
        <v>0</v>
      </c>
      <c r="G41" s="67"/>
      <c r="H41" s="68">
        <v>0.5</v>
      </c>
      <c r="I41" s="69">
        <f t="shared" si="0"/>
        <v>666000</v>
      </c>
      <c r="J41" s="67"/>
      <c r="K41" s="70" t="s">
        <v>440</v>
      </c>
      <c r="L41" s="61"/>
      <c r="M41" s="43" t="s">
        <v>360</v>
      </c>
    </row>
    <row r="42" spans="1:13" ht="49.5" customHeight="1">
      <c r="A42" s="53" t="s">
        <v>340</v>
      </c>
      <c r="B42" s="55" t="s">
        <v>45</v>
      </c>
      <c r="C42" s="42" t="s">
        <v>200</v>
      </c>
      <c r="D42" s="74" t="s">
        <v>472</v>
      </c>
      <c r="E42" s="75">
        <v>311000</v>
      </c>
      <c r="F42" s="66">
        <v>0</v>
      </c>
      <c r="G42" s="67"/>
      <c r="H42" s="68">
        <v>0.6</v>
      </c>
      <c r="I42" s="69">
        <f t="shared" si="0"/>
        <v>311000</v>
      </c>
      <c r="J42" s="67"/>
      <c r="K42" s="70" t="s">
        <v>440</v>
      </c>
      <c r="L42" s="61"/>
      <c r="M42" s="43" t="s">
        <v>360</v>
      </c>
    </row>
    <row r="43" spans="1:13" ht="44.25" customHeight="1">
      <c r="A43" s="56" t="s">
        <v>341</v>
      </c>
      <c r="B43" s="55" t="s">
        <v>46</v>
      </c>
      <c r="C43" s="42" t="s">
        <v>201</v>
      </c>
      <c r="D43" s="74" t="s">
        <v>439</v>
      </c>
      <c r="E43" s="75">
        <v>686000</v>
      </c>
      <c r="F43" s="66">
        <f>140346+7350+22979+3599+22979+3599+22979+3599+82500+22979+22979+29990+55000</f>
        <v>440878</v>
      </c>
      <c r="G43" s="67"/>
      <c r="H43" s="68">
        <v>0.6</v>
      </c>
      <c r="I43" s="69">
        <f t="shared" si="0"/>
        <v>245122</v>
      </c>
      <c r="J43" s="67"/>
      <c r="K43" s="70" t="s">
        <v>440</v>
      </c>
      <c r="L43" s="61"/>
      <c r="M43" s="43" t="s">
        <v>360</v>
      </c>
    </row>
    <row r="44" spans="1:13" ht="34.5" customHeight="1">
      <c r="A44" s="56" t="s">
        <v>342</v>
      </c>
      <c r="B44" s="55" t="s">
        <v>47</v>
      </c>
      <c r="C44" s="42" t="s">
        <v>202</v>
      </c>
      <c r="D44" s="64" t="s">
        <v>429</v>
      </c>
      <c r="E44" s="75">
        <v>153000</v>
      </c>
      <c r="F44" s="66">
        <v>153000</v>
      </c>
      <c r="G44" s="67"/>
      <c r="H44" s="68">
        <v>1</v>
      </c>
      <c r="I44" s="69">
        <f t="shared" si="0"/>
        <v>0</v>
      </c>
      <c r="J44" s="67"/>
      <c r="K44" s="70" t="s">
        <v>437</v>
      </c>
      <c r="L44" s="60" t="s">
        <v>473</v>
      </c>
      <c r="M44" s="43" t="s">
        <v>360</v>
      </c>
    </row>
    <row r="45" spans="1:13" ht="34.5" customHeight="1">
      <c r="A45" s="53" t="s">
        <v>337</v>
      </c>
      <c r="B45" s="55" t="s">
        <v>48</v>
      </c>
      <c r="C45" s="42" t="s">
        <v>203</v>
      </c>
      <c r="D45" s="74" t="s">
        <v>472</v>
      </c>
      <c r="E45" s="75">
        <v>560000</v>
      </c>
      <c r="F45" s="66">
        <v>15000</v>
      </c>
      <c r="G45" s="67"/>
      <c r="H45" s="68">
        <v>0.2</v>
      </c>
      <c r="I45" s="69">
        <f t="shared" si="0"/>
        <v>545000</v>
      </c>
      <c r="J45" s="67"/>
      <c r="K45" s="70" t="s">
        <v>440</v>
      </c>
      <c r="L45" s="62"/>
      <c r="M45" s="43" t="s">
        <v>360</v>
      </c>
    </row>
    <row r="46" spans="1:13" ht="34.5" customHeight="1">
      <c r="A46" s="53" t="s">
        <v>337</v>
      </c>
      <c r="B46" s="55" t="s">
        <v>49</v>
      </c>
      <c r="C46" s="42" t="s">
        <v>204</v>
      </c>
      <c r="D46" s="64" t="s">
        <v>429</v>
      </c>
      <c r="E46" s="75">
        <v>462000</v>
      </c>
      <c r="F46" s="66">
        <v>308234</v>
      </c>
      <c r="G46" s="67"/>
      <c r="H46" s="68">
        <v>1</v>
      </c>
      <c r="I46" s="69">
        <f t="shared" si="0"/>
        <v>153766</v>
      </c>
      <c r="J46" s="67"/>
      <c r="K46" s="70" t="s">
        <v>437</v>
      </c>
      <c r="L46" s="62" t="s">
        <v>474</v>
      </c>
      <c r="M46" s="43" t="s">
        <v>360</v>
      </c>
    </row>
    <row r="47" spans="1:13" ht="33">
      <c r="A47" s="53" t="s">
        <v>337</v>
      </c>
      <c r="B47" s="55" t="s">
        <v>50</v>
      </c>
      <c r="C47" s="42" t="s">
        <v>205</v>
      </c>
      <c r="D47" s="64" t="s">
        <v>429</v>
      </c>
      <c r="E47" s="75">
        <v>756000</v>
      </c>
      <c r="F47" s="66">
        <v>357301</v>
      </c>
      <c r="G47" s="67"/>
      <c r="H47" s="68">
        <v>1</v>
      </c>
      <c r="I47" s="69">
        <f t="shared" si="0"/>
        <v>398699</v>
      </c>
      <c r="J47" s="67"/>
      <c r="K47" s="70" t="s">
        <v>437</v>
      </c>
      <c r="L47" s="62" t="s">
        <v>475</v>
      </c>
      <c r="M47" s="43" t="s">
        <v>360</v>
      </c>
    </row>
    <row r="48" spans="1:13" ht="31.5">
      <c r="A48" s="53" t="s">
        <v>343</v>
      </c>
      <c r="B48" s="55" t="s">
        <v>51</v>
      </c>
      <c r="C48" s="42" t="s">
        <v>206</v>
      </c>
      <c r="D48" s="74" t="s">
        <v>476</v>
      </c>
      <c r="E48" s="75">
        <v>2900000</v>
      </c>
      <c r="F48" s="66">
        <v>0</v>
      </c>
      <c r="G48" s="67"/>
      <c r="H48" s="68">
        <v>0.5</v>
      </c>
      <c r="I48" s="69">
        <f>E48-F48</f>
        <v>2900000</v>
      </c>
      <c r="J48" s="67"/>
      <c r="K48" s="70" t="s">
        <v>477</v>
      </c>
      <c r="L48" s="62"/>
      <c r="M48" s="43" t="s">
        <v>360</v>
      </c>
    </row>
    <row r="49" spans="1:13" ht="33">
      <c r="A49" s="53" t="s">
        <v>337</v>
      </c>
      <c r="B49" s="55" t="s">
        <v>52</v>
      </c>
      <c r="C49" s="42" t="s">
        <v>207</v>
      </c>
      <c r="D49" s="64" t="s">
        <v>429</v>
      </c>
      <c r="E49" s="75">
        <v>1080000</v>
      </c>
      <c r="F49" s="66">
        <f>598+509978</f>
        <v>510576</v>
      </c>
      <c r="G49" s="67"/>
      <c r="H49" s="68">
        <v>1</v>
      </c>
      <c r="I49" s="69">
        <f>E49-F49</f>
        <v>569424</v>
      </c>
      <c r="J49" s="67"/>
      <c r="K49" s="70" t="s">
        <v>441</v>
      </c>
      <c r="L49" s="62" t="s">
        <v>478</v>
      </c>
      <c r="M49" s="43" t="s">
        <v>360</v>
      </c>
    </row>
    <row r="50" spans="1:13" ht="33">
      <c r="A50" s="53" t="s">
        <v>343</v>
      </c>
      <c r="B50" s="55" t="s">
        <v>53</v>
      </c>
      <c r="C50" s="42" t="s">
        <v>208</v>
      </c>
      <c r="D50" s="64" t="s">
        <v>479</v>
      </c>
      <c r="E50" s="75">
        <v>2250000</v>
      </c>
      <c r="F50" s="66">
        <f>2199701+16165</f>
        <v>2215866</v>
      </c>
      <c r="G50" s="67"/>
      <c r="H50" s="68">
        <v>1</v>
      </c>
      <c r="I50" s="69">
        <f t="shared" si="0"/>
        <v>34134</v>
      </c>
      <c r="J50" s="67"/>
      <c r="K50" s="70" t="s">
        <v>441</v>
      </c>
      <c r="L50" s="62" t="s">
        <v>480</v>
      </c>
      <c r="M50" s="43" t="s">
        <v>360</v>
      </c>
    </row>
    <row r="51" spans="1:13" ht="31.5">
      <c r="A51" s="53" t="s">
        <v>338</v>
      </c>
      <c r="B51" s="55" t="s">
        <v>54</v>
      </c>
      <c r="C51" s="42" t="s">
        <v>209</v>
      </c>
      <c r="D51" s="74" t="s">
        <v>481</v>
      </c>
      <c r="E51" s="75">
        <v>1080000</v>
      </c>
      <c r="F51" s="66">
        <v>1080000</v>
      </c>
      <c r="G51" s="67"/>
      <c r="H51" s="68">
        <v>1</v>
      </c>
      <c r="I51" s="69">
        <f t="shared" si="0"/>
        <v>0</v>
      </c>
      <c r="J51" s="67"/>
      <c r="K51" s="70" t="s">
        <v>441</v>
      </c>
      <c r="L51" s="62" t="s">
        <v>482</v>
      </c>
      <c r="M51" s="43" t="s">
        <v>360</v>
      </c>
    </row>
    <row r="52" spans="1:13" ht="33">
      <c r="A52" s="53" t="s">
        <v>343</v>
      </c>
      <c r="B52" s="55" t="s">
        <v>55</v>
      </c>
      <c r="C52" s="42" t="s">
        <v>210</v>
      </c>
      <c r="D52" s="64" t="s">
        <v>479</v>
      </c>
      <c r="E52" s="75">
        <v>900000</v>
      </c>
      <c r="F52" s="66">
        <v>198464</v>
      </c>
      <c r="G52" s="67"/>
      <c r="H52" s="68">
        <v>0.4</v>
      </c>
      <c r="I52" s="69">
        <f t="shared" si="0"/>
        <v>701536</v>
      </c>
      <c r="J52" s="67"/>
      <c r="K52" s="70" t="s">
        <v>483</v>
      </c>
      <c r="L52" s="62"/>
      <c r="M52" s="43" t="s">
        <v>360</v>
      </c>
    </row>
    <row r="53" spans="1:13" ht="33">
      <c r="A53" s="53" t="s">
        <v>343</v>
      </c>
      <c r="B53" s="55" t="s">
        <v>56</v>
      </c>
      <c r="C53" s="42" t="s">
        <v>211</v>
      </c>
      <c r="D53" s="64" t="s">
        <v>479</v>
      </c>
      <c r="E53" s="75">
        <v>2540000</v>
      </c>
      <c r="F53" s="66">
        <f>9695+1913691+10305</f>
        <v>1933691</v>
      </c>
      <c r="G53" s="67"/>
      <c r="H53" s="68">
        <v>1</v>
      </c>
      <c r="I53" s="69">
        <f t="shared" si="0"/>
        <v>606309</v>
      </c>
      <c r="J53" s="67"/>
      <c r="K53" s="70" t="s">
        <v>484</v>
      </c>
      <c r="L53" s="62"/>
      <c r="M53" s="43" t="s">
        <v>360</v>
      </c>
    </row>
    <row r="54" spans="1:13" ht="33">
      <c r="A54" s="2" t="s">
        <v>339</v>
      </c>
      <c r="B54" s="11" t="s">
        <v>57</v>
      </c>
      <c r="C54" s="4" t="s">
        <v>212</v>
      </c>
      <c r="D54" s="77" t="s">
        <v>479</v>
      </c>
      <c r="E54" s="78">
        <v>8467200</v>
      </c>
      <c r="F54" s="79">
        <v>6065979</v>
      </c>
      <c r="G54" s="80"/>
      <c r="H54" s="81">
        <v>0.98</v>
      </c>
      <c r="I54" s="72">
        <f t="shared" si="0"/>
        <v>2401221</v>
      </c>
      <c r="J54" s="80"/>
      <c r="K54" s="73" t="s">
        <v>485</v>
      </c>
      <c r="L54" s="59" t="s">
        <v>486</v>
      </c>
      <c r="M54" s="1" t="s">
        <v>362</v>
      </c>
    </row>
    <row r="55" spans="1:13" ht="33">
      <c r="A55" s="53" t="s">
        <v>334</v>
      </c>
      <c r="B55" s="55" t="s">
        <v>58</v>
      </c>
      <c r="C55" s="42" t="s">
        <v>213</v>
      </c>
      <c r="D55" s="64" t="s">
        <v>479</v>
      </c>
      <c r="E55" s="75">
        <v>260000</v>
      </c>
      <c r="F55" s="66">
        <v>259743</v>
      </c>
      <c r="G55" s="67"/>
      <c r="H55" s="68">
        <v>1</v>
      </c>
      <c r="I55" s="69">
        <f t="shared" si="0"/>
        <v>257</v>
      </c>
      <c r="J55" s="67"/>
      <c r="K55" s="70" t="s">
        <v>441</v>
      </c>
      <c r="L55" s="62" t="s">
        <v>487</v>
      </c>
      <c r="M55" s="43" t="s">
        <v>360</v>
      </c>
    </row>
    <row r="56" spans="1:13" ht="33">
      <c r="A56" s="53" t="s">
        <v>338</v>
      </c>
      <c r="B56" s="55" t="s">
        <v>59</v>
      </c>
      <c r="C56" s="42" t="s">
        <v>214</v>
      </c>
      <c r="D56" s="64" t="s">
        <v>479</v>
      </c>
      <c r="E56" s="75">
        <v>300000</v>
      </c>
      <c r="F56" s="66">
        <f>159669+72000</f>
        <v>231669</v>
      </c>
      <c r="G56" s="67"/>
      <c r="H56" s="68">
        <v>1</v>
      </c>
      <c r="I56" s="69">
        <f t="shared" si="0"/>
        <v>68331</v>
      </c>
      <c r="J56" s="67"/>
      <c r="K56" s="70" t="s">
        <v>441</v>
      </c>
      <c r="L56" s="62" t="s">
        <v>488</v>
      </c>
      <c r="M56" s="43" t="s">
        <v>360</v>
      </c>
    </row>
    <row r="57" spans="1:13" ht="33">
      <c r="A57" s="53" t="s">
        <v>337</v>
      </c>
      <c r="B57" s="55" t="s">
        <v>60</v>
      </c>
      <c r="C57" s="42" t="s">
        <v>215</v>
      </c>
      <c r="D57" s="64" t="s">
        <v>479</v>
      </c>
      <c r="E57" s="75">
        <v>50000</v>
      </c>
      <c r="F57" s="66">
        <v>0</v>
      </c>
      <c r="G57" s="67"/>
      <c r="H57" s="68">
        <v>0.5</v>
      </c>
      <c r="I57" s="69">
        <f t="shared" si="0"/>
        <v>50000</v>
      </c>
      <c r="J57" s="67"/>
      <c r="K57" s="70" t="s">
        <v>489</v>
      </c>
      <c r="L57" s="62"/>
      <c r="M57" s="43" t="s">
        <v>357</v>
      </c>
    </row>
    <row r="58" spans="1:13" ht="33">
      <c r="A58" s="53" t="s">
        <v>338</v>
      </c>
      <c r="B58" s="55" t="s">
        <v>61</v>
      </c>
      <c r="C58" s="42" t="s">
        <v>216</v>
      </c>
      <c r="D58" s="64" t="s">
        <v>479</v>
      </c>
      <c r="E58" s="75">
        <v>210000</v>
      </c>
      <c r="F58" s="66">
        <f>121496+11520+600+72000+3669</f>
        <v>209285</v>
      </c>
      <c r="G58" s="67"/>
      <c r="H58" s="68">
        <v>1</v>
      </c>
      <c r="I58" s="69">
        <f t="shared" si="0"/>
        <v>715</v>
      </c>
      <c r="J58" s="67"/>
      <c r="K58" s="70" t="s">
        <v>441</v>
      </c>
      <c r="L58" s="62" t="s">
        <v>488</v>
      </c>
      <c r="M58" s="43" t="s">
        <v>360</v>
      </c>
    </row>
    <row r="59" spans="1:13" ht="42.75">
      <c r="A59" s="53" t="s">
        <v>341</v>
      </c>
      <c r="B59" s="55" t="s">
        <v>62</v>
      </c>
      <c r="C59" s="42" t="s">
        <v>217</v>
      </c>
      <c r="D59" s="64" t="s">
        <v>479</v>
      </c>
      <c r="E59" s="75">
        <v>20000</v>
      </c>
      <c r="F59" s="66">
        <v>20000</v>
      </c>
      <c r="G59" s="67"/>
      <c r="H59" s="68">
        <v>1</v>
      </c>
      <c r="I59" s="69">
        <f t="shared" si="0"/>
        <v>0</v>
      </c>
      <c r="J59" s="67"/>
      <c r="K59" s="70" t="s">
        <v>441</v>
      </c>
      <c r="L59" s="62" t="s">
        <v>490</v>
      </c>
      <c r="M59" s="43" t="s">
        <v>360</v>
      </c>
    </row>
    <row r="60" spans="1:13" ht="33">
      <c r="A60" s="53" t="s">
        <v>344</v>
      </c>
      <c r="B60" s="55" t="s">
        <v>63</v>
      </c>
      <c r="C60" s="42" t="s">
        <v>218</v>
      </c>
      <c r="D60" s="64" t="s">
        <v>479</v>
      </c>
      <c r="E60" s="75">
        <v>20000</v>
      </c>
      <c r="F60" s="66">
        <f>16815+880+720+800+580</f>
        <v>19795</v>
      </c>
      <c r="G60" s="67"/>
      <c r="H60" s="68">
        <v>1</v>
      </c>
      <c r="I60" s="69">
        <f t="shared" si="0"/>
        <v>205</v>
      </c>
      <c r="J60" s="67"/>
      <c r="K60" s="70" t="s">
        <v>441</v>
      </c>
      <c r="L60" s="62" t="s">
        <v>491</v>
      </c>
      <c r="M60" s="43" t="s">
        <v>360</v>
      </c>
    </row>
    <row r="61" spans="1:13" ht="33">
      <c r="A61" s="53" t="s">
        <v>337</v>
      </c>
      <c r="B61" s="55" t="s">
        <v>345</v>
      </c>
      <c r="C61" s="42" t="s">
        <v>219</v>
      </c>
      <c r="D61" s="64" t="s">
        <v>479</v>
      </c>
      <c r="E61" s="75">
        <v>65500</v>
      </c>
      <c r="F61" s="66">
        <v>0</v>
      </c>
      <c r="G61" s="67"/>
      <c r="H61" s="68">
        <v>0</v>
      </c>
      <c r="I61" s="69">
        <f t="shared" si="0"/>
        <v>65500</v>
      </c>
      <c r="J61" s="67"/>
      <c r="K61" s="70" t="s">
        <v>483</v>
      </c>
      <c r="L61" s="62"/>
      <c r="M61" s="43" t="s">
        <v>360</v>
      </c>
    </row>
    <row r="62" spans="1:13" ht="66">
      <c r="A62" s="2" t="s">
        <v>337</v>
      </c>
      <c r="B62" s="11" t="s">
        <v>346</v>
      </c>
      <c r="C62" s="4" t="s">
        <v>220</v>
      </c>
      <c r="D62" s="3" t="s">
        <v>479</v>
      </c>
      <c r="E62" s="12">
        <v>70000</v>
      </c>
      <c r="F62" s="6">
        <v>70000</v>
      </c>
      <c r="G62" s="7"/>
      <c r="H62" s="71">
        <v>1</v>
      </c>
      <c r="I62" s="8">
        <f t="shared" si="0"/>
        <v>0</v>
      </c>
      <c r="J62" s="7"/>
      <c r="K62" s="4" t="s">
        <v>441</v>
      </c>
      <c r="L62" s="4" t="s">
        <v>492</v>
      </c>
      <c r="M62" s="1" t="s">
        <v>363</v>
      </c>
    </row>
    <row r="63" spans="1:13" ht="47.25">
      <c r="A63" s="53" t="s">
        <v>339</v>
      </c>
      <c r="B63" s="55" t="s">
        <v>347</v>
      </c>
      <c r="C63" s="42" t="s">
        <v>221</v>
      </c>
      <c r="D63" s="64" t="s">
        <v>479</v>
      </c>
      <c r="E63" s="75">
        <v>69600</v>
      </c>
      <c r="F63" s="66">
        <f>56000+13440</f>
        <v>69440</v>
      </c>
      <c r="G63" s="67"/>
      <c r="H63" s="68">
        <v>1</v>
      </c>
      <c r="I63" s="69">
        <f t="shared" si="0"/>
        <v>160</v>
      </c>
      <c r="J63" s="67"/>
      <c r="K63" s="70" t="s">
        <v>441</v>
      </c>
      <c r="L63" s="62" t="s">
        <v>493</v>
      </c>
      <c r="M63" s="43" t="s">
        <v>360</v>
      </c>
    </row>
    <row r="64" spans="1:13" ht="33">
      <c r="A64" s="53" t="s">
        <v>338</v>
      </c>
      <c r="B64" s="55" t="s">
        <v>64</v>
      </c>
      <c r="C64" s="42" t="s">
        <v>222</v>
      </c>
      <c r="D64" s="64" t="s">
        <v>479</v>
      </c>
      <c r="E64" s="75">
        <v>38900</v>
      </c>
      <c r="F64" s="66">
        <v>0</v>
      </c>
      <c r="G64" s="67"/>
      <c r="H64" s="68">
        <v>0.8</v>
      </c>
      <c r="I64" s="69">
        <f t="shared" si="0"/>
        <v>38900</v>
      </c>
      <c r="J64" s="67"/>
      <c r="K64" s="70" t="s">
        <v>489</v>
      </c>
      <c r="L64" s="62"/>
      <c r="M64" s="43" t="s">
        <v>360</v>
      </c>
    </row>
    <row r="65" spans="1:13" ht="33">
      <c r="A65" s="53" t="s">
        <v>338</v>
      </c>
      <c r="B65" s="55" t="s">
        <v>65</v>
      </c>
      <c r="C65" s="42" t="s">
        <v>223</v>
      </c>
      <c r="D65" s="64" t="s">
        <v>479</v>
      </c>
      <c r="E65" s="75">
        <v>56000</v>
      </c>
      <c r="F65" s="66">
        <v>0</v>
      </c>
      <c r="G65" s="67"/>
      <c r="H65" s="68">
        <v>0.8</v>
      </c>
      <c r="I65" s="69">
        <f t="shared" si="0"/>
        <v>56000</v>
      </c>
      <c r="J65" s="67"/>
      <c r="K65" s="70" t="s">
        <v>489</v>
      </c>
      <c r="L65" s="62"/>
      <c r="M65" s="43" t="s">
        <v>360</v>
      </c>
    </row>
    <row r="66" spans="1:13" ht="33">
      <c r="A66" s="53" t="s">
        <v>338</v>
      </c>
      <c r="B66" s="55" t="s">
        <v>66</v>
      </c>
      <c r="C66" s="42" t="s">
        <v>224</v>
      </c>
      <c r="D66" s="64" t="s">
        <v>479</v>
      </c>
      <c r="E66" s="75">
        <v>195000</v>
      </c>
      <c r="F66" s="66">
        <f>117000+78000</f>
        <v>195000</v>
      </c>
      <c r="G66" s="67"/>
      <c r="H66" s="68">
        <v>1</v>
      </c>
      <c r="I66" s="69">
        <f t="shared" si="0"/>
        <v>0</v>
      </c>
      <c r="J66" s="67"/>
      <c r="K66" s="70" t="s">
        <v>441</v>
      </c>
      <c r="L66" s="62" t="s">
        <v>488</v>
      </c>
      <c r="M66" s="43" t="s">
        <v>360</v>
      </c>
    </row>
    <row r="67" spans="1:13" ht="33">
      <c r="A67" s="2" t="s">
        <v>338</v>
      </c>
      <c r="B67" s="11" t="s">
        <v>67</v>
      </c>
      <c r="C67" s="4" t="s">
        <v>225</v>
      </c>
      <c r="D67" s="77" t="s">
        <v>479</v>
      </c>
      <c r="E67" s="78">
        <v>105000</v>
      </c>
      <c r="F67" s="79">
        <v>0</v>
      </c>
      <c r="G67" s="80"/>
      <c r="H67" s="81">
        <v>0.5</v>
      </c>
      <c r="I67" s="72">
        <f t="shared" si="0"/>
        <v>105000</v>
      </c>
      <c r="J67" s="80"/>
      <c r="K67" s="73" t="s">
        <v>494</v>
      </c>
      <c r="L67" s="59" t="s">
        <v>495</v>
      </c>
      <c r="M67" s="1" t="s">
        <v>364</v>
      </c>
    </row>
    <row r="68" spans="1:13" ht="39.75" thickBot="1">
      <c r="A68" s="53" t="s">
        <v>337</v>
      </c>
      <c r="B68" s="55" t="s">
        <v>351</v>
      </c>
      <c r="C68" s="42" t="s">
        <v>226</v>
      </c>
      <c r="D68" s="70" t="s">
        <v>496</v>
      </c>
      <c r="E68" s="75">
        <v>100000</v>
      </c>
      <c r="F68" s="66">
        <v>0</v>
      </c>
      <c r="G68" s="67"/>
      <c r="H68" s="68">
        <v>0.2</v>
      </c>
      <c r="I68" s="69">
        <f t="shared" si="0"/>
        <v>100000</v>
      </c>
      <c r="J68" s="67"/>
      <c r="K68" s="70" t="s">
        <v>497</v>
      </c>
      <c r="L68" s="62"/>
      <c r="M68" s="43" t="s">
        <v>357</v>
      </c>
    </row>
    <row r="69" spans="1:13" ht="43.5" thickBot="1">
      <c r="A69" s="53" t="s">
        <v>338</v>
      </c>
      <c r="B69" s="55" t="s">
        <v>68</v>
      </c>
      <c r="C69" s="42" t="s">
        <v>227</v>
      </c>
      <c r="D69" s="64" t="s">
        <v>479</v>
      </c>
      <c r="E69" s="75">
        <v>100000</v>
      </c>
      <c r="F69" s="66">
        <f>72500+3171</f>
        <v>75671</v>
      </c>
      <c r="G69" s="67"/>
      <c r="H69" s="68">
        <v>1</v>
      </c>
      <c r="I69" s="69">
        <f t="shared" si="0"/>
        <v>24329</v>
      </c>
      <c r="J69" s="67"/>
      <c r="K69" s="70" t="s">
        <v>441</v>
      </c>
      <c r="L69" s="63" t="s">
        <v>426</v>
      </c>
      <c r="M69" s="43" t="s">
        <v>357</v>
      </c>
    </row>
    <row r="70" spans="1:13" ht="33">
      <c r="A70" s="53" t="s">
        <v>335</v>
      </c>
      <c r="B70" s="55" t="s">
        <v>330</v>
      </c>
      <c r="C70" s="42" t="s">
        <v>228</v>
      </c>
      <c r="D70" s="64" t="s">
        <v>479</v>
      </c>
      <c r="E70" s="75">
        <v>100000</v>
      </c>
      <c r="F70" s="66">
        <v>97000</v>
      </c>
      <c r="G70" s="67"/>
      <c r="H70" s="68">
        <v>1</v>
      </c>
      <c r="I70" s="69">
        <f t="shared" si="0"/>
        <v>3000</v>
      </c>
      <c r="J70" s="67"/>
      <c r="K70" s="70" t="s">
        <v>441</v>
      </c>
      <c r="L70" s="62" t="s">
        <v>498</v>
      </c>
      <c r="M70" s="43" t="s">
        <v>357</v>
      </c>
    </row>
    <row r="71" spans="1:13" ht="33">
      <c r="A71" s="2" t="s">
        <v>338</v>
      </c>
      <c r="B71" s="11" t="s">
        <v>69</v>
      </c>
      <c r="C71" s="4" t="s">
        <v>229</v>
      </c>
      <c r="D71" s="77" t="s">
        <v>479</v>
      </c>
      <c r="E71" s="78">
        <v>120000</v>
      </c>
      <c r="F71" s="79">
        <v>120000</v>
      </c>
      <c r="G71" s="80"/>
      <c r="H71" s="81">
        <v>1</v>
      </c>
      <c r="I71" s="72">
        <f t="shared" ref="I71:I134" si="1">E71-F71</f>
        <v>0</v>
      </c>
      <c r="J71" s="80"/>
      <c r="K71" s="73" t="s">
        <v>497</v>
      </c>
      <c r="L71" s="59" t="s">
        <v>495</v>
      </c>
      <c r="M71" s="1" t="s">
        <v>364</v>
      </c>
    </row>
    <row r="72" spans="1:13" ht="33.75" thickBot="1">
      <c r="A72" s="2" t="s">
        <v>338</v>
      </c>
      <c r="B72" s="11" t="s">
        <v>70</v>
      </c>
      <c r="C72" s="4" t="s">
        <v>230</v>
      </c>
      <c r="D72" s="77" t="s">
        <v>479</v>
      </c>
      <c r="E72" s="78">
        <v>400000</v>
      </c>
      <c r="F72" s="79">
        <v>0</v>
      </c>
      <c r="G72" s="80"/>
      <c r="H72" s="81">
        <v>0.5</v>
      </c>
      <c r="I72" s="72">
        <f t="shared" si="1"/>
        <v>400000</v>
      </c>
      <c r="J72" s="80"/>
      <c r="K72" s="73" t="s">
        <v>497</v>
      </c>
      <c r="L72" s="59" t="s">
        <v>495</v>
      </c>
      <c r="M72" s="1" t="s">
        <v>364</v>
      </c>
    </row>
    <row r="73" spans="1:13" ht="72" thickBot="1">
      <c r="A73" s="53" t="s">
        <v>337</v>
      </c>
      <c r="B73" s="55" t="s">
        <v>71</v>
      </c>
      <c r="C73" s="42" t="s">
        <v>231</v>
      </c>
      <c r="D73" s="74" t="s">
        <v>499</v>
      </c>
      <c r="E73" s="75">
        <v>412000</v>
      </c>
      <c r="F73" s="66">
        <f>357500+900</f>
        <v>358400</v>
      </c>
      <c r="G73" s="67"/>
      <c r="H73" s="68">
        <v>1</v>
      </c>
      <c r="I73" s="69">
        <f t="shared" si="1"/>
        <v>53600</v>
      </c>
      <c r="J73" s="67"/>
      <c r="K73" s="70" t="s">
        <v>441</v>
      </c>
      <c r="L73" s="63" t="s">
        <v>388</v>
      </c>
      <c r="M73" s="43" t="s">
        <v>365</v>
      </c>
    </row>
    <row r="74" spans="1:13" ht="33">
      <c r="A74" s="53" t="s">
        <v>335</v>
      </c>
      <c r="B74" s="55" t="s">
        <v>72</v>
      </c>
      <c r="C74" s="42" t="s">
        <v>232</v>
      </c>
      <c r="D74" s="64" t="s">
        <v>479</v>
      </c>
      <c r="E74" s="75">
        <v>38000</v>
      </c>
      <c r="F74" s="66">
        <v>0</v>
      </c>
      <c r="G74" s="67"/>
      <c r="H74" s="68">
        <v>0</v>
      </c>
      <c r="I74" s="69">
        <f t="shared" si="1"/>
        <v>38000</v>
      </c>
      <c r="J74" s="67"/>
      <c r="K74" s="70" t="s">
        <v>483</v>
      </c>
      <c r="L74" s="62"/>
      <c r="M74" s="43" t="s">
        <v>366</v>
      </c>
    </row>
    <row r="75" spans="1:13" ht="33">
      <c r="A75" s="2" t="s">
        <v>338</v>
      </c>
      <c r="B75" s="11" t="s">
        <v>73</v>
      </c>
      <c r="C75" s="4" t="s">
        <v>233</v>
      </c>
      <c r="D75" s="77" t="s">
        <v>479</v>
      </c>
      <c r="E75" s="78">
        <v>180000</v>
      </c>
      <c r="F75" s="79">
        <v>180000</v>
      </c>
      <c r="G75" s="80"/>
      <c r="H75" s="81">
        <v>1</v>
      </c>
      <c r="I75" s="72">
        <f t="shared" si="1"/>
        <v>0</v>
      </c>
      <c r="J75" s="80"/>
      <c r="K75" s="73" t="s">
        <v>441</v>
      </c>
      <c r="L75" s="59" t="s">
        <v>500</v>
      </c>
      <c r="M75" s="1" t="s">
        <v>367</v>
      </c>
    </row>
    <row r="76" spans="1:13" ht="33">
      <c r="A76" s="2" t="s">
        <v>338</v>
      </c>
      <c r="B76" s="11" t="s">
        <v>74</v>
      </c>
      <c r="C76" s="4" t="s">
        <v>234</v>
      </c>
      <c r="D76" s="77" t="s">
        <v>479</v>
      </c>
      <c r="E76" s="78">
        <v>450000</v>
      </c>
      <c r="F76" s="79">
        <v>450000</v>
      </c>
      <c r="G76" s="80"/>
      <c r="H76" s="81">
        <v>1</v>
      </c>
      <c r="I76" s="72">
        <f t="shared" si="1"/>
        <v>0</v>
      </c>
      <c r="J76" s="80"/>
      <c r="K76" s="73" t="s">
        <v>501</v>
      </c>
      <c r="L76" s="59" t="s">
        <v>502</v>
      </c>
      <c r="M76" s="1" t="s">
        <v>367</v>
      </c>
    </row>
    <row r="77" spans="1:13" ht="47.25">
      <c r="A77" s="2" t="s">
        <v>338</v>
      </c>
      <c r="B77" s="11" t="s">
        <v>75</v>
      </c>
      <c r="C77" s="4" t="s">
        <v>235</v>
      </c>
      <c r="D77" s="77" t="s">
        <v>479</v>
      </c>
      <c r="E77" s="78">
        <v>200000</v>
      </c>
      <c r="F77" s="79">
        <v>164626</v>
      </c>
      <c r="G77" s="80"/>
      <c r="H77" s="81">
        <v>1</v>
      </c>
      <c r="I77" s="72">
        <f t="shared" si="1"/>
        <v>35374</v>
      </c>
      <c r="J77" s="80"/>
      <c r="K77" s="73" t="s">
        <v>441</v>
      </c>
      <c r="L77" s="59" t="s">
        <v>503</v>
      </c>
      <c r="M77" s="1" t="s">
        <v>367</v>
      </c>
    </row>
    <row r="78" spans="1:13" ht="33">
      <c r="A78" s="2" t="s">
        <v>338</v>
      </c>
      <c r="B78" s="11" t="s">
        <v>76</v>
      </c>
      <c r="C78" s="4" t="s">
        <v>236</v>
      </c>
      <c r="D78" s="77" t="s">
        <v>479</v>
      </c>
      <c r="E78" s="78">
        <v>50000</v>
      </c>
      <c r="F78" s="79">
        <v>50000</v>
      </c>
      <c r="G78" s="80"/>
      <c r="H78" s="81">
        <v>1</v>
      </c>
      <c r="I78" s="72">
        <f t="shared" si="1"/>
        <v>0</v>
      </c>
      <c r="J78" s="80"/>
      <c r="K78" s="73" t="s">
        <v>441</v>
      </c>
      <c r="L78" s="59" t="s">
        <v>504</v>
      </c>
      <c r="M78" s="1" t="s">
        <v>367</v>
      </c>
    </row>
    <row r="79" spans="1:13" ht="33">
      <c r="A79" s="2" t="s">
        <v>337</v>
      </c>
      <c r="B79" s="11" t="s">
        <v>77</v>
      </c>
      <c r="C79" s="4" t="s">
        <v>237</v>
      </c>
      <c r="D79" s="77" t="s">
        <v>479</v>
      </c>
      <c r="E79" s="78">
        <v>350000</v>
      </c>
      <c r="F79" s="79">
        <v>126000</v>
      </c>
      <c r="G79" s="80"/>
      <c r="H79" s="81">
        <v>0.64</v>
      </c>
      <c r="I79" s="72">
        <f t="shared" si="1"/>
        <v>224000</v>
      </c>
      <c r="J79" s="80"/>
      <c r="K79" s="73" t="s">
        <v>505</v>
      </c>
      <c r="L79" s="59" t="s">
        <v>506</v>
      </c>
      <c r="M79" s="1" t="s">
        <v>367</v>
      </c>
    </row>
    <row r="80" spans="1:13" ht="47.25">
      <c r="A80" s="2" t="s">
        <v>335</v>
      </c>
      <c r="B80" s="11" t="s">
        <v>78</v>
      </c>
      <c r="C80" s="4" t="s">
        <v>238</v>
      </c>
      <c r="D80" s="82" t="s">
        <v>507</v>
      </c>
      <c r="E80" s="78">
        <v>20000</v>
      </c>
      <c r="F80" s="79">
        <v>0</v>
      </c>
      <c r="G80" s="80"/>
      <c r="H80" s="81">
        <v>0.2</v>
      </c>
      <c r="I80" s="72">
        <f t="shared" si="1"/>
        <v>20000</v>
      </c>
      <c r="J80" s="80"/>
      <c r="K80" s="73" t="s">
        <v>508</v>
      </c>
      <c r="L80" s="59" t="s">
        <v>509</v>
      </c>
      <c r="M80" s="1" t="s">
        <v>367</v>
      </c>
    </row>
    <row r="81" spans="1:13" ht="33">
      <c r="A81" s="2" t="s">
        <v>338</v>
      </c>
      <c r="B81" s="11" t="s">
        <v>352</v>
      </c>
      <c r="C81" s="4" t="s">
        <v>239</v>
      </c>
      <c r="D81" s="77" t="s">
        <v>479</v>
      </c>
      <c r="E81" s="78">
        <v>60000</v>
      </c>
      <c r="F81" s="79">
        <v>60000</v>
      </c>
      <c r="G81" s="80"/>
      <c r="H81" s="81">
        <v>1</v>
      </c>
      <c r="I81" s="72">
        <f t="shared" si="1"/>
        <v>0</v>
      </c>
      <c r="J81" s="80"/>
      <c r="K81" s="73" t="s">
        <v>441</v>
      </c>
      <c r="L81" s="59" t="s">
        <v>510</v>
      </c>
      <c r="M81" s="1" t="s">
        <v>367</v>
      </c>
    </row>
    <row r="82" spans="1:13" ht="33">
      <c r="A82" s="53" t="s">
        <v>338</v>
      </c>
      <c r="B82" s="55" t="s">
        <v>79</v>
      </c>
      <c r="C82" s="42" t="s">
        <v>240</v>
      </c>
      <c r="D82" s="64" t="s">
        <v>479</v>
      </c>
      <c r="E82" s="75">
        <v>60000</v>
      </c>
      <c r="F82" s="66">
        <v>0</v>
      </c>
      <c r="G82" s="67"/>
      <c r="H82" s="68">
        <v>0.3</v>
      </c>
      <c r="I82" s="69">
        <f t="shared" si="1"/>
        <v>60000</v>
      </c>
      <c r="J82" s="67"/>
      <c r="K82" s="70" t="s">
        <v>489</v>
      </c>
      <c r="L82" s="62"/>
      <c r="M82" s="43" t="s">
        <v>357</v>
      </c>
    </row>
    <row r="83" spans="1:13" ht="42.75">
      <c r="A83" s="53" t="s">
        <v>341</v>
      </c>
      <c r="B83" s="55" t="s">
        <v>80</v>
      </c>
      <c r="C83" s="42" t="s">
        <v>241</v>
      </c>
      <c r="D83" s="74" t="s">
        <v>499</v>
      </c>
      <c r="E83" s="75">
        <v>30000</v>
      </c>
      <c r="F83" s="66">
        <v>15000</v>
      </c>
      <c r="G83" s="67"/>
      <c r="H83" s="68">
        <v>0.5</v>
      </c>
      <c r="I83" s="69">
        <f t="shared" si="1"/>
        <v>15000</v>
      </c>
      <c r="J83" s="67"/>
      <c r="K83" s="70" t="s">
        <v>508</v>
      </c>
      <c r="L83" s="62"/>
      <c r="M83" s="43" t="s">
        <v>393</v>
      </c>
    </row>
    <row r="84" spans="1:13" ht="33">
      <c r="A84" s="53" t="s">
        <v>335</v>
      </c>
      <c r="B84" s="55" t="s">
        <v>81</v>
      </c>
      <c r="C84" s="42" t="s">
        <v>242</v>
      </c>
      <c r="D84" s="64" t="s">
        <v>479</v>
      </c>
      <c r="E84" s="75">
        <v>20000</v>
      </c>
      <c r="F84" s="66">
        <v>0</v>
      </c>
      <c r="G84" s="67"/>
      <c r="H84" s="68">
        <v>0</v>
      </c>
      <c r="I84" s="69">
        <f t="shared" si="1"/>
        <v>20000</v>
      </c>
      <c r="J84" s="67"/>
      <c r="K84" s="70" t="s">
        <v>508</v>
      </c>
      <c r="L84" s="62"/>
      <c r="M84" s="43" t="s">
        <v>357</v>
      </c>
    </row>
    <row r="85" spans="1:13" ht="33">
      <c r="A85" s="2" t="s">
        <v>337</v>
      </c>
      <c r="B85" s="11" t="s">
        <v>82</v>
      </c>
      <c r="C85" s="4" t="s">
        <v>243</v>
      </c>
      <c r="D85" s="77" t="s">
        <v>479</v>
      </c>
      <c r="E85" s="78">
        <v>70000</v>
      </c>
      <c r="F85" s="79">
        <v>70000</v>
      </c>
      <c r="G85" s="80"/>
      <c r="H85" s="81">
        <v>1</v>
      </c>
      <c r="I85" s="72">
        <f t="shared" si="1"/>
        <v>0</v>
      </c>
      <c r="J85" s="80"/>
      <c r="K85" s="73" t="s">
        <v>441</v>
      </c>
      <c r="L85" s="59" t="s">
        <v>511</v>
      </c>
      <c r="M85" s="1" t="s">
        <v>367</v>
      </c>
    </row>
    <row r="86" spans="1:13" ht="31.5">
      <c r="A86" s="2" t="s">
        <v>338</v>
      </c>
      <c r="B86" s="11" t="s">
        <v>83</v>
      </c>
      <c r="C86" s="4" t="s">
        <v>244</v>
      </c>
      <c r="D86" s="82" t="s">
        <v>512</v>
      </c>
      <c r="E86" s="78">
        <v>10000</v>
      </c>
      <c r="F86" s="79">
        <v>10000</v>
      </c>
      <c r="G86" s="80"/>
      <c r="H86" s="81">
        <v>1</v>
      </c>
      <c r="I86" s="72">
        <f t="shared" si="1"/>
        <v>0</v>
      </c>
      <c r="J86" s="80"/>
      <c r="K86" s="73" t="s">
        <v>441</v>
      </c>
      <c r="L86" s="59" t="s">
        <v>513</v>
      </c>
      <c r="M86" s="1" t="s">
        <v>367</v>
      </c>
    </row>
    <row r="87" spans="1:13" ht="31.5">
      <c r="A87" s="2" t="s">
        <v>338</v>
      </c>
      <c r="B87" s="11" t="s">
        <v>84</v>
      </c>
      <c r="C87" s="4" t="s">
        <v>245</v>
      </c>
      <c r="D87" s="82" t="s">
        <v>512</v>
      </c>
      <c r="E87" s="78">
        <v>10000</v>
      </c>
      <c r="F87" s="79">
        <v>10000</v>
      </c>
      <c r="G87" s="80"/>
      <c r="H87" s="81">
        <v>1</v>
      </c>
      <c r="I87" s="72">
        <f t="shared" si="1"/>
        <v>0</v>
      </c>
      <c r="J87" s="80"/>
      <c r="K87" s="73" t="s">
        <v>441</v>
      </c>
      <c r="L87" s="59" t="s">
        <v>514</v>
      </c>
      <c r="M87" s="1" t="s">
        <v>367</v>
      </c>
    </row>
    <row r="88" spans="1:13" ht="39">
      <c r="A88" s="2" t="s">
        <v>338</v>
      </c>
      <c r="B88" s="11" t="s">
        <v>85</v>
      </c>
      <c r="C88" s="4" t="s">
        <v>246</v>
      </c>
      <c r="D88" s="73" t="s">
        <v>515</v>
      </c>
      <c r="E88" s="78">
        <v>10000</v>
      </c>
      <c r="F88" s="79">
        <v>10000</v>
      </c>
      <c r="G88" s="80"/>
      <c r="H88" s="81">
        <v>1</v>
      </c>
      <c r="I88" s="72">
        <f t="shared" si="1"/>
        <v>0</v>
      </c>
      <c r="J88" s="80"/>
      <c r="K88" s="73" t="s">
        <v>441</v>
      </c>
      <c r="L88" s="59" t="s">
        <v>516</v>
      </c>
      <c r="M88" s="1" t="s">
        <v>367</v>
      </c>
    </row>
    <row r="89" spans="1:13" ht="39">
      <c r="A89" s="2" t="s">
        <v>338</v>
      </c>
      <c r="B89" s="11" t="s">
        <v>86</v>
      </c>
      <c r="C89" s="4" t="s">
        <v>247</v>
      </c>
      <c r="D89" s="73" t="s">
        <v>515</v>
      </c>
      <c r="E89" s="78">
        <v>10000</v>
      </c>
      <c r="F89" s="79">
        <v>10000</v>
      </c>
      <c r="G89" s="80"/>
      <c r="H89" s="81">
        <v>1</v>
      </c>
      <c r="I89" s="72">
        <f t="shared" si="1"/>
        <v>0</v>
      </c>
      <c r="J89" s="80"/>
      <c r="K89" s="73" t="s">
        <v>441</v>
      </c>
      <c r="L89" s="59" t="s">
        <v>517</v>
      </c>
      <c r="M89" s="1" t="s">
        <v>367</v>
      </c>
    </row>
    <row r="90" spans="1:13" ht="33">
      <c r="A90" s="53" t="s">
        <v>338</v>
      </c>
      <c r="B90" s="55" t="s">
        <v>87</v>
      </c>
      <c r="C90" s="42" t="s">
        <v>248</v>
      </c>
      <c r="D90" s="64" t="s">
        <v>479</v>
      </c>
      <c r="E90" s="75">
        <v>40200</v>
      </c>
      <c r="F90" s="66">
        <v>40185</v>
      </c>
      <c r="G90" s="67"/>
      <c r="H90" s="83">
        <v>1</v>
      </c>
      <c r="I90" s="69">
        <f t="shared" si="1"/>
        <v>15</v>
      </c>
      <c r="J90" s="67"/>
      <c r="K90" s="70" t="s">
        <v>441</v>
      </c>
      <c r="L90" s="62" t="s">
        <v>518</v>
      </c>
      <c r="M90" s="43" t="s">
        <v>357</v>
      </c>
    </row>
    <row r="91" spans="1:13" ht="33">
      <c r="A91" s="53" t="s">
        <v>338</v>
      </c>
      <c r="B91" s="55" t="s">
        <v>88</v>
      </c>
      <c r="C91" s="42" t="s">
        <v>249</v>
      </c>
      <c r="D91" s="64" t="s">
        <v>479</v>
      </c>
      <c r="E91" s="75">
        <v>123360</v>
      </c>
      <c r="F91" s="66">
        <f>71360+52000</f>
        <v>123360</v>
      </c>
      <c r="G91" s="67"/>
      <c r="H91" s="68">
        <v>1</v>
      </c>
      <c r="I91" s="69">
        <f t="shared" si="1"/>
        <v>0</v>
      </c>
      <c r="J91" s="67"/>
      <c r="K91" s="70" t="s">
        <v>441</v>
      </c>
      <c r="L91" s="62" t="s">
        <v>519</v>
      </c>
      <c r="M91" s="43" t="s">
        <v>356</v>
      </c>
    </row>
    <row r="92" spans="1:13" ht="47.25">
      <c r="A92" s="53" t="s">
        <v>338</v>
      </c>
      <c r="B92" s="55" t="s">
        <v>89</v>
      </c>
      <c r="C92" s="42" t="s">
        <v>250</v>
      </c>
      <c r="D92" s="64" t="s">
        <v>479</v>
      </c>
      <c r="E92" s="75">
        <v>99600</v>
      </c>
      <c r="F92" s="66">
        <v>75385</v>
      </c>
      <c r="G92" s="67"/>
      <c r="H92" s="68">
        <v>1</v>
      </c>
      <c r="I92" s="69">
        <f t="shared" si="1"/>
        <v>24215</v>
      </c>
      <c r="J92" s="67"/>
      <c r="K92" s="70" t="s">
        <v>441</v>
      </c>
      <c r="L92" s="62" t="s">
        <v>520</v>
      </c>
      <c r="M92" s="43" t="s">
        <v>357</v>
      </c>
    </row>
    <row r="93" spans="1:13" ht="33">
      <c r="A93" s="2" t="s">
        <v>338</v>
      </c>
      <c r="B93" s="11" t="s">
        <v>90</v>
      </c>
      <c r="C93" s="4" t="s">
        <v>251</v>
      </c>
      <c r="D93" s="77" t="s">
        <v>479</v>
      </c>
      <c r="E93" s="78">
        <v>36840</v>
      </c>
      <c r="F93" s="79">
        <v>36840</v>
      </c>
      <c r="G93" s="80"/>
      <c r="H93" s="81">
        <v>1</v>
      </c>
      <c r="I93" s="72">
        <f t="shared" si="1"/>
        <v>0</v>
      </c>
      <c r="J93" s="80"/>
      <c r="K93" s="73" t="s">
        <v>521</v>
      </c>
      <c r="L93" s="59" t="s">
        <v>495</v>
      </c>
      <c r="M93" s="1" t="s">
        <v>364</v>
      </c>
    </row>
    <row r="94" spans="1:13" ht="31.5">
      <c r="A94" s="2" t="s">
        <v>338</v>
      </c>
      <c r="B94" s="11" t="s">
        <v>91</v>
      </c>
      <c r="C94" s="4" t="s">
        <v>252</v>
      </c>
      <c r="D94" s="82" t="s">
        <v>507</v>
      </c>
      <c r="E94" s="78">
        <v>20000</v>
      </c>
      <c r="F94" s="79">
        <v>20000</v>
      </c>
      <c r="G94" s="80"/>
      <c r="H94" s="81">
        <v>1</v>
      </c>
      <c r="I94" s="72">
        <f t="shared" si="1"/>
        <v>0</v>
      </c>
      <c r="J94" s="80"/>
      <c r="K94" s="73" t="s">
        <v>441</v>
      </c>
      <c r="L94" s="59" t="s">
        <v>522</v>
      </c>
      <c r="M94" s="1" t="s">
        <v>364</v>
      </c>
    </row>
    <row r="95" spans="1:13" ht="33">
      <c r="A95" s="2" t="s">
        <v>338</v>
      </c>
      <c r="B95" s="11" t="s">
        <v>92</v>
      </c>
      <c r="C95" s="4" t="s">
        <v>253</v>
      </c>
      <c r="D95" s="77" t="s">
        <v>479</v>
      </c>
      <c r="E95" s="78">
        <v>20000</v>
      </c>
      <c r="F95" s="79">
        <v>20000</v>
      </c>
      <c r="G95" s="80"/>
      <c r="H95" s="81">
        <v>1</v>
      </c>
      <c r="I95" s="72">
        <f t="shared" si="1"/>
        <v>0</v>
      </c>
      <c r="J95" s="80"/>
      <c r="K95" s="73" t="s">
        <v>523</v>
      </c>
      <c r="L95" s="59" t="s">
        <v>502</v>
      </c>
      <c r="M95" s="1" t="s">
        <v>364</v>
      </c>
    </row>
    <row r="96" spans="1:13" ht="33">
      <c r="A96" s="2" t="s">
        <v>338</v>
      </c>
      <c r="B96" s="11" t="s">
        <v>93</v>
      </c>
      <c r="C96" s="4" t="s">
        <v>254</v>
      </c>
      <c r="D96" s="77" t="s">
        <v>479</v>
      </c>
      <c r="E96" s="78">
        <v>20000</v>
      </c>
      <c r="F96" s="79">
        <v>20000</v>
      </c>
      <c r="G96" s="80"/>
      <c r="H96" s="81">
        <v>1</v>
      </c>
      <c r="I96" s="72">
        <f t="shared" si="1"/>
        <v>0</v>
      </c>
      <c r="J96" s="80"/>
      <c r="K96" s="73" t="s">
        <v>441</v>
      </c>
      <c r="L96" s="59" t="s">
        <v>524</v>
      </c>
      <c r="M96" s="1" t="s">
        <v>364</v>
      </c>
    </row>
    <row r="97" spans="1:13" ht="33">
      <c r="A97" s="2" t="s">
        <v>338</v>
      </c>
      <c r="B97" s="11" t="s">
        <v>94</v>
      </c>
      <c r="C97" s="4" t="s">
        <v>255</v>
      </c>
      <c r="D97" s="77" t="s">
        <v>479</v>
      </c>
      <c r="E97" s="78">
        <v>12000</v>
      </c>
      <c r="F97" s="79">
        <v>12000</v>
      </c>
      <c r="G97" s="80"/>
      <c r="H97" s="81">
        <v>1</v>
      </c>
      <c r="I97" s="72">
        <f t="shared" si="1"/>
        <v>0</v>
      </c>
      <c r="J97" s="80"/>
      <c r="K97" s="73" t="s">
        <v>441</v>
      </c>
      <c r="L97" s="59" t="s">
        <v>525</v>
      </c>
      <c r="M97" s="1" t="s">
        <v>364</v>
      </c>
    </row>
    <row r="98" spans="1:13" ht="33">
      <c r="A98" s="2" t="s">
        <v>338</v>
      </c>
      <c r="B98" s="11" t="s">
        <v>95</v>
      </c>
      <c r="C98" s="4" t="s">
        <v>256</v>
      </c>
      <c r="D98" s="77" t="s">
        <v>479</v>
      </c>
      <c r="E98" s="78">
        <v>70000</v>
      </c>
      <c r="F98" s="79">
        <v>0</v>
      </c>
      <c r="G98" s="80"/>
      <c r="H98" s="81">
        <v>0.5</v>
      </c>
      <c r="I98" s="72">
        <f t="shared" si="1"/>
        <v>70000</v>
      </c>
      <c r="J98" s="80"/>
      <c r="K98" s="73" t="s">
        <v>497</v>
      </c>
      <c r="L98" s="59" t="s">
        <v>526</v>
      </c>
      <c r="M98" s="1" t="s">
        <v>364</v>
      </c>
    </row>
    <row r="99" spans="1:13" ht="33">
      <c r="A99" s="2" t="s">
        <v>338</v>
      </c>
      <c r="B99" s="11" t="s">
        <v>96</v>
      </c>
      <c r="C99" s="4" t="s">
        <v>257</v>
      </c>
      <c r="D99" s="77" t="s">
        <v>479</v>
      </c>
      <c r="E99" s="78">
        <v>68000</v>
      </c>
      <c r="F99" s="79">
        <v>68000</v>
      </c>
      <c r="G99" s="80"/>
      <c r="H99" s="81">
        <v>1</v>
      </c>
      <c r="I99" s="72">
        <f t="shared" si="1"/>
        <v>0</v>
      </c>
      <c r="J99" s="80"/>
      <c r="K99" s="73" t="s">
        <v>441</v>
      </c>
      <c r="L99" s="59" t="s">
        <v>527</v>
      </c>
      <c r="M99" s="1" t="s">
        <v>364</v>
      </c>
    </row>
    <row r="100" spans="1:13" ht="31.5">
      <c r="A100" s="2" t="s">
        <v>339</v>
      </c>
      <c r="B100" s="11" t="s">
        <v>97</v>
      </c>
      <c r="C100" s="4" t="s">
        <v>258</v>
      </c>
      <c r="D100" s="82" t="s">
        <v>507</v>
      </c>
      <c r="E100" s="78">
        <v>32000</v>
      </c>
      <c r="F100" s="79">
        <v>0</v>
      </c>
      <c r="G100" s="80"/>
      <c r="H100" s="81">
        <v>0.5</v>
      </c>
      <c r="I100" s="72">
        <f t="shared" si="1"/>
        <v>32000</v>
      </c>
      <c r="J100" s="80"/>
      <c r="K100" s="73" t="s">
        <v>505</v>
      </c>
      <c r="L100" s="59" t="s">
        <v>528</v>
      </c>
      <c r="M100" s="1" t="s">
        <v>364</v>
      </c>
    </row>
    <row r="101" spans="1:13" ht="33">
      <c r="A101" s="53" t="s">
        <v>335</v>
      </c>
      <c r="B101" s="55" t="s">
        <v>98</v>
      </c>
      <c r="C101" s="42" t="s">
        <v>259</v>
      </c>
      <c r="D101" s="64" t="s">
        <v>479</v>
      </c>
      <c r="E101" s="75">
        <v>58000</v>
      </c>
      <c r="F101" s="66">
        <v>0</v>
      </c>
      <c r="G101" s="67"/>
      <c r="H101" s="68">
        <v>0</v>
      </c>
      <c r="I101" s="69">
        <f t="shared" si="1"/>
        <v>58000</v>
      </c>
      <c r="J101" s="67"/>
      <c r="K101" s="70" t="s">
        <v>483</v>
      </c>
      <c r="L101" s="62"/>
      <c r="M101" s="43" t="s">
        <v>357</v>
      </c>
    </row>
    <row r="102" spans="1:13" ht="33">
      <c r="A102" s="53" t="s">
        <v>338</v>
      </c>
      <c r="B102" s="55" t="s">
        <v>99</v>
      </c>
      <c r="C102" s="42" t="s">
        <v>260</v>
      </c>
      <c r="D102" s="64" t="s">
        <v>479</v>
      </c>
      <c r="E102" s="75">
        <v>200000</v>
      </c>
      <c r="F102" s="66">
        <f>2600+720+2400+9000+50000+4492+68000+50000+3000</f>
        <v>190212</v>
      </c>
      <c r="G102" s="67"/>
      <c r="H102" s="68">
        <v>1</v>
      </c>
      <c r="I102" s="69">
        <f t="shared" si="1"/>
        <v>9788</v>
      </c>
      <c r="J102" s="67"/>
      <c r="K102" s="70" t="s">
        <v>441</v>
      </c>
      <c r="L102" s="62" t="s">
        <v>529</v>
      </c>
      <c r="M102" s="43" t="s">
        <v>357</v>
      </c>
    </row>
    <row r="103" spans="1:13" ht="33">
      <c r="A103" s="2" t="s">
        <v>338</v>
      </c>
      <c r="B103" s="11" t="s">
        <v>100</v>
      </c>
      <c r="C103" s="4" t="s">
        <v>261</v>
      </c>
      <c r="D103" s="77" t="s">
        <v>479</v>
      </c>
      <c r="E103" s="78">
        <v>80000</v>
      </c>
      <c r="F103" s="79">
        <v>0</v>
      </c>
      <c r="G103" s="80"/>
      <c r="H103" s="81">
        <v>0.5</v>
      </c>
      <c r="I103" s="72">
        <f t="shared" si="1"/>
        <v>80000</v>
      </c>
      <c r="J103" s="80"/>
      <c r="K103" s="73" t="s">
        <v>489</v>
      </c>
      <c r="L103" s="59" t="s">
        <v>530</v>
      </c>
      <c r="M103" s="1" t="s">
        <v>364</v>
      </c>
    </row>
    <row r="104" spans="1:13" ht="33">
      <c r="A104" s="2" t="s">
        <v>338</v>
      </c>
      <c r="B104" s="11" t="s">
        <v>101</v>
      </c>
      <c r="C104" s="4" t="s">
        <v>262</v>
      </c>
      <c r="D104" s="77" t="s">
        <v>479</v>
      </c>
      <c r="E104" s="78">
        <v>20000</v>
      </c>
      <c r="F104" s="79">
        <v>20000</v>
      </c>
      <c r="G104" s="80"/>
      <c r="H104" s="81">
        <v>1</v>
      </c>
      <c r="I104" s="72">
        <f t="shared" si="1"/>
        <v>0</v>
      </c>
      <c r="J104" s="80"/>
      <c r="K104" s="73" t="s">
        <v>489</v>
      </c>
      <c r="L104" s="59" t="s">
        <v>495</v>
      </c>
      <c r="M104" s="1" t="s">
        <v>368</v>
      </c>
    </row>
    <row r="105" spans="1:13" ht="33">
      <c r="A105" s="2" t="s">
        <v>338</v>
      </c>
      <c r="B105" s="11" t="s">
        <v>102</v>
      </c>
      <c r="C105" s="4" t="s">
        <v>263</v>
      </c>
      <c r="D105" s="77" t="s">
        <v>479</v>
      </c>
      <c r="E105" s="78">
        <v>30000</v>
      </c>
      <c r="F105" s="79">
        <v>30000</v>
      </c>
      <c r="G105" s="80"/>
      <c r="H105" s="81">
        <v>1</v>
      </c>
      <c r="I105" s="72">
        <f t="shared" si="1"/>
        <v>0</v>
      </c>
      <c r="J105" s="80"/>
      <c r="K105" s="73" t="s">
        <v>441</v>
      </c>
      <c r="L105" s="59" t="s">
        <v>531</v>
      </c>
      <c r="M105" s="1" t="s">
        <v>364</v>
      </c>
    </row>
    <row r="106" spans="1:13" ht="33">
      <c r="A106" s="2" t="s">
        <v>338</v>
      </c>
      <c r="B106" s="11" t="s">
        <v>103</v>
      </c>
      <c r="C106" s="4" t="s">
        <v>264</v>
      </c>
      <c r="D106" s="77" t="s">
        <v>479</v>
      </c>
      <c r="E106" s="78">
        <v>90000</v>
      </c>
      <c r="F106" s="79">
        <v>90000</v>
      </c>
      <c r="G106" s="80"/>
      <c r="H106" s="81">
        <v>1</v>
      </c>
      <c r="I106" s="72">
        <f t="shared" si="1"/>
        <v>0</v>
      </c>
      <c r="J106" s="80"/>
      <c r="K106" s="73" t="s">
        <v>497</v>
      </c>
      <c r="L106" s="59" t="s">
        <v>495</v>
      </c>
      <c r="M106" s="1" t="s">
        <v>364</v>
      </c>
    </row>
    <row r="107" spans="1:13" ht="31.5">
      <c r="A107" s="2" t="s">
        <v>344</v>
      </c>
      <c r="B107" s="4" t="s">
        <v>104</v>
      </c>
      <c r="C107" s="4" t="s">
        <v>265</v>
      </c>
      <c r="D107" s="10" t="s">
        <v>507</v>
      </c>
      <c r="E107" s="12">
        <v>60000</v>
      </c>
      <c r="F107" s="6">
        <v>0</v>
      </c>
      <c r="G107" s="7"/>
      <c r="H107" s="71">
        <v>0.6</v>
      </c>
      <c r="I107" s="8">
        <f t="shared" si="1"/>
        <v>60000</v>
      </c>
      <c r="J107" s="7"/>
      <c r="K107" s="4" t="s">
        <v>483</v>
      </c>
      <c r="L107" s="13"/>
      <c r="M107" s="1" t="s">
        <v>369</v>
      </c>
    </row>
    <row r="108" spans="1:13" ht="33">
      <c r="A108" s="2" t="s">
        <v>338</v>
      </c>
      <c r="B108" s="11" t="s">
        <v>105</v>
      </c>
      <c r="C108" s="4" t="s">
        <v>266</v>
      </c>
      <c r="D108" s="77" t="s">
        <v>479</v>
      </c>
      <c r="E108" s="78">
        <v>20000</v>
      </c>
      <c r="F108" s="79">
        <v>20000</v>
      </c>
      <c r="G108" s="80"/>
      <c r="H108" s="81">
        <v>1</v>
      </c>
      <c r="I108" s="72">
        <f t="shared" si="1"/>
        <v>0</v>
      </c>
      <c r="J108" s="80"/>
      <c r="K108" s="73" t="s">
        <v>532</v>
      </c>
      <c r="L108" s="59" t="s">
        <v>503</v>
      </c>
      <c r="M108" s="1" t="s">
        <v>364</v>
      </c>
    </row>
    <row r="109" spans="1:13" ht="33">
      <c r="A109" s="2" t="s">
        <v>338</v>
      </c>
      <c r="B109" s="11" t="s">
        <v>106</v>
      </c>
      <c r="C109" s="4" t="s">
        <v>267</v>
      </c>
      <c r="D109" s="77" t="s">
        <v>479</v>
      </c>
      <c r="E109" s="78">
        <v>20000</v>
      </c>
      <c r="F109" s="79">
        <v>20000</v>
      </c>
      <c r="G109" s="80"/>
      <c r="H109" s="81">
        <v>1</v>
      </c>
      <c r="I109" s="72">
        <f t="shared" si="1"/>
        <v>0</v>
      </c>
      <c r="J109" s="80"/>
      <c r="K109" s="73" t="s">
        <v>533</v>
      </c>
      <c r="L109" s="59" t="s">
        <v>503</v>
      </c>
      <c r="M109" s="1" t="s">
        <v>364</v>
      </c>
    </row>
    <row r="110" spans="1:13" ht="33">
      <c r="A110" s="2" t="s">
        <v>338</v>
      </c>
      <c r="B110" s="11" t="s">
        <v>107</v>
      </c>
      <c r="C110" s="4" t="s">
        <v>268</v>
      </c>
      <c r="D110" s="77" t="s">
        <v>479</v>
      </c>
      <c r="E110" s="78">
        <v>20000</v>
      </c>
      <c r="F110" s="79">
        <v>20000</v>
      </c>
      <c r="G110" s="80"/>
      <c r="H110" s="81">
        <v>1</v>
      </c>
      <c r="I110" s="72">
        <f>E110-F110</f>
        <v>0</v>
      </c>
      <c r="J110" s="80"/>
      <c r="K110" s="73" t="s">
        <v>532</v>
      </c>
      <c r="L110" s="59" t="s">
        <v>503</v>
      </c>
      <c r="M110" s="1" t="s">
        <v>364</v>
      </c>
    </row>
    <row r="111" spans="1:13" ht="33">
      <c r="A111" s="2" t="s">
        <v>338</v>
      </c>
      <c r="B111" s="11" t="s">
        <v>108</v>
      </c>
      <c r="C111" s="4" t="s">
        <v>269</v>
      </c>
      <c r="D111" s="77" t="s">
        <v>479</v>
      </c>
      <c r="E111" s="78">
        <v>20000</v>
      </c>
      <c r="F111" s="79">
        <v>12000</v>
      </c>
      <c r="G111" s="80"/>
      <c r="H111" s="81">
        <v>1</v>
      </c>
      <c r="I111" s="72">
        <f t="shared" si="1"/>
        <v>8000</v>
      </c>
      <c r="J111" s="80"/>
      <c r="K111" s="73" t="s">
        <v>534</v>
      </c>
      <c r="L111" s="59" t="s">
        <v>503</v>
      </c>
      <c r="M111" s="1" t="s">
        <v>364</v>
      </c>
    </row>
    <row r="112" spans="1:13" ht="33">
      <c r="A112" s="2" t="s">
        <v>338</v>
      </c>
      <c r="B112" s="11" t="s">
        <v>109</v>
      </c>
      <c r="C112" s="4" t="s">
        <v>270</v>
      </c>
      <c r="D112" s="77" t="s">
        <v>479</v>
      </c>
      <c r="E112" s="78">
        <v>40000</v>
      </c>
      <c r="F112" s="79">
        <v>40000</v>
      </c>
      <c r="G112" s="80"/>
      <c r="H112" s="81">
        <v>1</v>
      </c>
      <c r="I112" s="72">
        <f t="shared" si="1"/>
        <v>0</v>
      </c>
      <c r="J112" s="80"/>
      <c r="K112" s="73" t="s">
        <v>535</v>
      </c>
      <c r="L112" s="59" t="s">
        <v>502</v>
      </c>
      <c r="M112" s="1" t="s">
        <v>364</v>
      </c>
    </row>
    <row r="113" spans="1:13" ht="33">
      <c r="A113" s="53" t="s">
        <v>335</v>
      </c>
      <c r="B113" s="55" t="s">
        <v>110</v>
      </c>
      <c r="C113" s="42" t="s">
        <v>271</v>
      </c>
      <c r="D113" s="64" t="s">
        <v>479</v>
      </c>
      <c r="E113" s="75">
        <v>90000</v>
      </c>
      <c r="F113" s="66">
        <f>23313+13867</f>
        <v>37180</v>
      </c>
      <c r="G113" s="67"/>
      <c r="H113" s="68">
        <v>0.5</v>
      </c>
      <c r="I113" s="69">
        <f t="shared" si="1"/>
        <v>52820</v>
      </c>
      <c r="J113" s="67"/>
      <c r="K113" s="70" t="s">
        <v>536</v>
      </c>
      <c r="L113" s="62"/>
      <c r="M113" s="43" t="s">
        <v>356</v>
      </c>
    </row>
    <row r="114" spans="1:13" ht="33">
      <c r="A114" s="53" t="s">
        <v>338</v>
      </c>
      <c r="B114" s="55" t="s">
        <v>111</v>
      </c>
      <c r="C114" s="42" t="s">
        <v>272</v>
      </c>
      <c r="D114" s="64" t="s">
        <v>443</v>
      </c>
      <c r="E114" s="75">
        <v>50000</v>
      </c>
      <c r="F114" s="66">
        <v>50000</v>
      </c>
      <c r="G114" s="67"/>
      <c r="H114" s="68">
        <v>1</v>
      </c>
      <c r="I114" s="69">
        <f t="shared" si="1"/>
        <v>0</v>
      </c>
      <c r="J114" s="67"/>
      <c r="K114" s="70" t="s">
        <v>537</v>
      </c>
      <c r="L114" s="62" t="s">
        <v>538</v>
      </c>
      <c r="M114" s="43" t="s">
        <v>356</v>
      </c>
    </row>
    <row r="115" spans="1:13" ht="33">
      <c r="A115" s="53" t="s">
        <v>339</v>
      </c>
      <c r="B115" s="55" t="s">
        <v>112</v>
      </c>
      <c r="C115" s="42" t="s">
        <v>273</v>
      </c>
      <c r="D115" s="64" t="s">
        <v>443</v>
      </c>
      <c r="E115" s="75">
        <v>20000</v>
      </c>
      <c r="F115" s="66">
        <v>16000</v>
      </c>
      <c r="G115" s="67"/>
      <c r="H115" s="68">
        <v>1</v>
      </c>
      <c r="I115" s="69">
        <f t="shared" si="1"/>
        <v>4000</v>
      </c>
      <c r="J115" s="67"/>
      <c r="K115" s="70" t="s">
        <v>537</v>
      </c>
      <c r="L115" s="62" t="s">
        <v>539</v>
      </c>
      <c r="M115" s="43" t="s">
        <v>356</v>
      </c>
    </row>
    <row r="116" spans="1:13" ht="33">
      <c r="A116" s="53" t="s">
        <v>338</v>
      </c>
      <c r="B116" s="55" t="s">
        <v>113</v>
      </c>
      <c r="C116" s="42" t="s">
        <v>274</v>
      </c>
      <c r="D116" s="64" t="s">
        <v>443</v>
      </c>
      <c r="E116" s="75">
        <v>40000</v>
      </c>
      <c r="F116" s="66">
        <v>40000</v>
      </c>
      <c r="G116" s="67"/>
      <c r="H116" s="68">
        <v>1</v>
      </c>
      <c r="I116" s="69">
        <f t="shared" si="1"/>
        <v>0</v>
      </c>
      <c r="J116" s="67"/>
      <c r="K116" s="70" t="s">
        <v>537</v>
      </c>
      <c r="L116" s="62" t="s">
        <v>538</v>
      </c>
      <c r="M116" s="43" t="s">
        <v>357</v>
      </c>
    </row>
    <row r="117" spans="1:13" ht="33">
      <c r="A117" s="53" t="s">
        <v>338</v>
      </c>
      <c r="B117" s="55" t="s">
        <v>114</v>
      </c>
      <c r="C117" s="42" t="s">
        <v>275</v>
      </c>
      <c r="D117" s="64" t="s">
        <v>443</v>
      </c>
      <c r="E117" s="75">
        <v>90000</v>
      </c>
      <c r="F117" s="66">
        <f>62600+21000+6400</f>
        <v>90000</v>
      </c>
      <c r="G117" s="67"/>
      <c r="H117" s="68">
        <v>1</v>
      </c>
      <c r="I117" s="69">
        <f t="shared" si="1"/>
        <v>0</v>
      </c>
      <c r="J117" s="67"/>
      <c r="K117" s="70" t="s">
        <v>441</v>
      </c>
      <c r="L117" s="62" t="s">
        <v>540</v>
      </c>
      <c r="M117" s="43" t="s">
        <v>356</v>
      </c>
    </row>
    <row r="118" spans="1:13" ht="42.75">
      <c r="A118" s="53" t="s">
        <v>341</v>
      </c>
      <c r="B118" s="55" t="s">
        <v>115</v>
      </c>
      <c r="C118" s="42" t="s">
        <v>276</v>
      </c>
      <c r="D118" s="64" t="s">
        <v>479</v>
      </c>
      <c r="E118" s="75">
        <v>10000</v>
      </c>
      <c r="F118" s="66">
        <v>10000</v>
      </c>
      <c r="G118" s="67"/>
      <c r="H118" s="68">
        <v>1</v>
      </c>
      <c r="I118" s="69">
        <f t="shared" si="1"/>
        <v>0</v>
      </c>
      <c r="J118" s="67"/>
      <c r="K118" s="70" t="s">
        <v>441</v>
      </c>
      <c r="L118" s="62" t="s">
        <v>541</v>
      </c>
      <c r="M118" s="43" t="s">
        <v>357</v>
      </c>
    </row>
    <row r="119" spans="1:13" ht="33">
      <c r="A119" s="53" t="s">
        <v>338</v>
      </c>
      <c r="B119" s="55" t="s">
        <v>116</v>
      </c>
      <c r="C119" s="42" t="s">
        <v>277</v>
      </c>
      <c r="D119" s="64" t="s">
        <v>479</v>
      </c>
      <c r="E119" s="75">
        <v>150000</v>
      </c>
      <c r="F119" s="66">
        <v>143710</v>
      </c>
      <c r="G119" s="67"/>
      <c r="H119" s="68">
        <v>1</v>
      </c>
      <c r="I119" s="69">
        <f t="shared" si="1"/>
        <v>6290</v>
      </c>
      <c r="J119" s="67"/>
      <c r="K119" s="70" t="s">
        <v>441</v>
      </c>
      <c r="L119" s="62" t="s">
        <v>529</v>
      </c>
      <c r="M119" s="43" t="s">
        <v>356</v>
      </c>
    </row>
    <row r="120" spans="1:13" ht="33">
      <c r="A120" s="2" t="s">
        <v>338</v>
      </c>
      <c r="B120" s="11" t="s">
        <v>117</v>
      </c>
      <c r="C120" s="4" t="s">
        <v>278</v>
      </c>
      <c r="D120" s="77" t="s">
        <v>479</v>
      </c>
      <c r="E120" s="78">
        <v>90000</v>
      </c>
      <c r="F120" s="79">
        <v>0</v>
      </c>
      <c r="G120" s="80"/>
      <c r="H120" s="81">
        <v>0.5</v>
      </c>
      <c r="I120" s="72">
        <f t="shared" si="1"/>
        <v>90000</v>
      </c>
      <c r="J120" s="80"/>
      <c r="K120" s="73" t="s">
        <v>542</v>
      </c>
      <c r="L120" s="59" t="s">
        <v>526</v>
      </c>
      <c r="M120" s="1" t="s">
        <v>364</v>
      </c>
    </row>
    <row r="121" spans="1:13" ht="33">
      <c r="A121" s="2" t="s">
        <v>338</v>
      </c>
      <c r="B121" s="11" t="s">
        <v>118</v>
      </c>
      <c r="C121" s="4" t="s">
        <v>279</v>
      </c>
      <c r="D121" s="77" t="s">
        <v>479</v>
      </c>
      <c r="E121" s="78">
        <v>60000</v>
      </c>
      <c r="F121" s="79">
        <v>60000</v>
      </c>
      <c r="G121" s="80"/>
      <c r="H121" s="81">
        <v>1</v>
      </c>
      <c r="I121" s="72">
        <f t="shared" si="1"/>
        <v>0</v>
      </c>
      <c r="J121" s="80"/>
      <c r="K121" s="73" t="s">
        <v>441</v>
      </c>
      <c r="L121" s="59" t="s">
        <v>495</v>
      </c>
      <c r="M121" s="1" t="s">
        <v>364</v>
      </c>
    </row>
    <row r="122" spans="1:13" ht="47.25">
      <c r="A122" s="2" t="s">
        <v>338</v>
      </c>
      <c r="B122" s="11" t="s">
        <v>119</v>
      </c>
      <c r="C122" s="4" t="s">
        <v>280</v>
      </c>
      <c r="D122" s="77" t="s">
        <v>479</v>
      </c>
      <c r="E122" s="78">
        <v>165000</v>
      </c>
      <c r="F122" s="79">
        <v>165000</v>
      </c>
      <c r="G122" s="80"/>
      <c r="H122" s="81">
        <v>1</v>
      </c>
      <c r="I122" s="72">
        <f t="shared" si="1"/>
        <v>0</v>
      </c>
      <c r="J122" s="80"/>
      <c r="K122" s="73" t="s">
        <v>441</v>
      </c>
      <c r="L122" s="59" t="s">
        <v>495</v>
      </c>
      <c r="M122" s="1" t="s">
        <v>364</v>
      </c>
    </row>
    <row r="123" spans="1:13" ht="47.25">
      <c r="A123" s="2" t="s">
        <v>338</v>
      </c>
      <c r="B123" s="11" t="s">
        <v>348</v>
      </c>
      <c r="C123" s="4" t="s">
        <v>281</v>
      </c>
      <c r="D123" s="77" t="s">
        <v>479</v>
      </c>
      <c r="E123" s="78">
        <v>61000</v>
      </c>
      <c r="F123" s="79">
        <v>61000</v>
      </c>
      <c r="G123" s="80"/>
      <c r="H123" s="81">
        <v>1</v>
      </c>
      <c r="I123" s="72">
        <f t="shared" si="1"/>
        <v>0</v>
      </c>
      <c r="J123" s="80"/>
      <c r="K123" s="73" t="s">
        <v>441</v>
      </c>
      <c r="L123" s="59" t="s">
        <v>543</v>
      </c>
      <c r="M123" s="1" t="s">
        <v>364</v>
      </c>
    </row>
    <row r="124" spans="1:13" ht="33">
      <c r="A124" s="53" t="s">
        <v>339</v>
      </c>
      <c r="B124" s="55" t="s">
        <v>349</v>
      </c>
      <c r="C124" s="42" t="s">
        <v>282</v>
      </c>
      <c r="D124" s="64" t="s">
        <v>479</v>
      </c>
      <c r="E124" s="75">
        <v>74000</v>
      </c>
      <c r="F124" s="66">
        <v>0</v>
      </c>
      <c r="G124" s="67"/>
      <c r="H124" s="68">
        <v>0</v>
      </c>
      <c r="I124" s="69">
        <f t="shared" si="1"/>
        <v>74000</v>
      </c>
      <c r="J124" s="67"/>
      <c r="K124" s="70" t="s">
        <v>505</v>
      </c>
      <c r="L124" s="62"/>
      <c r="M124" s="43" t="s">
        <v>357</v>
      </c>
    </row>
    <row r="125" spans="1:13" ht="33">
      <c r="A125" s="2" t="s">
        <v>338</v>
      </c>
      <c r="B125" s="11" t="s">
        <v>120</v>
      </c>
      <c r="C125" s="4" t="s">
        <v>283</v>
      </c>
      <c r="D125" s="77" t="s">
        <v>479</v>
      </c>
      <c r="E125" s="78">
        <v>100000</v>
      </c>
      <c r="F125" s="79">
        <v>100000</v>
      </c>
      <c r="G125" s="79"/>
      <c r="H125" s="81">
        <v>1</v>
      </c>
      <c r="I125" s="72">
        <f t="shared" si="1"/>
        <v>0</v>
      </c>
      <c r="J125" s="80"/>
      <c r="K125" s="73" t="s">
        <v>441</v>
      </c>
      <c r="L125" s="59" t="s">
        <v>544</v>
      </c>
      <c r="M125" s="1" t="s">
        <v>370</v>
      </c>
    </row>
    <row r="126" spans="1:13" ht="31.5">
      <c r="A126" s="2" t="s">
        <v>338</v>
      </c>
      <c r="B126" s="11" t="s">
        <v>121</v>
      </c>
      <c r="C126" s="4" t="s">
        <v>284</v>
      </c>
      <c r="D126" s="82" t="s">
        <v>507</v>
      </c>
      <c r="E126" s="78">
        <v>50000</v>
      </c>
      <c r="F126" s="79">
        <v>50000</v>
      </c>
      <c r="G126" s="80"/>
      <c r="H126" s="81">
        <v>1</v>
      </c>
      <c r="I126" s="72">
        <f t="shared" si="1"/>
        <v>0</v>
      </c>
      <c r="J126" s="80"/>
      <c r="K126" s="73" t="s">
        <v>441</v>
      </c>
      <c r="L126" s="59" t="s">
        <v>545</v>
      </c>
      <c r="M126" s="1" t="s">
        <v>364</v>
      </c>
    </row>
    <row r="127" spans="1:13" ht="47.25">
      <c r="A127" s="2" t="s">
        <v>338</v>
      </c>
      <c r="B127" s="11" t="s">
        <v>122</v>
      </c>
      <c r="C127" s="4" t="s">
        <v>285</v>
      </c>
      <c r="D127" s="77" t="s">
        <v>479</v>
      </c>
      <c r="E127" s="78">
        <v>150000</v>
      </c>
      <c r="F127" s="79">
        <v>150000</v>
      </c>
      <c r="G127" s="80"/>
      <c r="H127" s="81">
        <v>1</v>
      </c>
      <c r="I127" s="72">
        <f t="shared" si="1"/>
        <v>0</v>
      </c>
      <c r="J127" s="80"/>
      <c r="K127" s="73" t="s">
        <v>441</v>
      </c>
      <c r="L127" s="59" t="s">
        <v>546</v>
      </c>
      <c r="M127" s="1" t="s">
        <v>364</v>
      </c>
    </row>
    <row r="128" spans="1:13" ht="33">
      <c r="A128" s="2" t="s">
        <v>338</v>
      </c>
      <c r="B128" s="11" t="s">
        <v>123</v>
      </c>
      <c r="C128" s="4" t="s">
        <v>286</v>
      </c>
      <c r="D128" s="77" t="s">
        <v>479</v>
      </c>
      <c r="E128" s="78">
        <v>70000</v>
      </c>
      <c r="F128" s="79">
        <v>70000</v>
      </c>
      <c r="G128" s="80"/>
      <c r="H128" s="81">
        <v>1</v>
      </c>
      <c r="I128" s="72">
        <f t="shared" si="1"/>
        <v>0</v>
      </c>
      <c r="J128" s="80"/>
      <c r="K128" s="73" t="s">
        <v>441</v>
      </c>
      <c r="L128" s="59" t="s">
        <v>547</v>
      </c>
      <c r="M128" s="1" t="s">
        <v>364</v>
      </c>
    </row>
    <row r="129" spans="1:13" ht="33">
      <c r="A129" s="2" t="s">
        <v>338</v>
      </c>
      <c r="B129" s="11" t="s">
        <v>124</v>
      </c>
      <c r="C129" s="4" t="s">
        <v>287</v>
      </c>
      <c r="D129" s="77" t="s">
        <v>479</v>
      </c>
      <c r="E129" s="78">
        <v>120000</v>
      </c>
      <c r="F129" s="79">
        <v>120000</v>
      </c>
      <c r="G129" s="80"/>
      <c r="H129" s="81">
        <v>1</v>
      </c>
      <c r="I129" s="72">
        <f t="shared" si="1"/>
        <v>0</v>
      </c>
      <c r="J129" s="80"/>
      <c r="K129" s="73" t="s">
        <v>548</v>
      </c>
      <c r="L129" s="59" t="s">
        <v>502</v>
      </c>
      <c r="M129" s="1" t="s">
        <v>364</v>
      </c>
    </row>
    <row r="130" spans="1:13" ht="33">
      <c r="A130" s="2" t="s">
        <v>338</v>
      </c>
      <c r="B130" s="11" t="s">
        <v>125</v>
      </c>
      <c r="C130" s="4" t="s">
        <v>288</v>
      </c>
      <c r="D130" s="77" t="s">
        <v>479</v>
      </c>
      <c r="E130" s="78">
        <v>90000</v>
      </c>
      <c r="F130" s="79">
        <v>90000</v>
      </c>
      <c r="G130" s="80"/>
      <c r="H130" s="81">
        <v>1</v>
      </c>
      <c r="I130" s="72">
        <f t="shared" si="1"/>
        <v>0</v>
      </c>
      <c r="J130" s="80"/>
      <c r="K130" s="73" t="s">
        <v>549</v>
      </c>
      <c r="L130" s="59" t="s">
        <v>495</v>
      </c>
      <c r="M130" s="1" t="s">
        <v>364</v>
      </c>
    </row>
    <row r="131" spans="1:13" ht="42.75">
      <c r="A131" s="53" t="s">
        <v>341</v>
      </c>
      <c r="B131" s="55" t="s">
        <v>126</v>
      </c>
      <c r="C131" s="42" t="s">
        <v>289</v>
      </c>
      <c r="D131" s="64" t="s">
        <v>479</v>
      </c>
      <c r="E131" s="75">
        <v>20000</v>
      </c>
      <c r="F131" s="66">
        <v>10000</v>
      </c>
      <c r="G131" s="67"/>
      <c r="H131" s="68">
        <v>0.5</v>
      </c>
      <c r="I131" s="69">
        <f t="shared" si="1"/>
        <v>10000</v>
      </c>
      <c r="J131" s="67"/>
      <c r="K131" s="70" t="s">
        <v>505</v>
      </c>
      <c r="L131" s="62"/>
      <c r="M131" s="43" t="s">
        <v>394</v>
      </c>
    </row>
    <row r="132" spans="1:13" ht="33">
      <c r="A132" s="2" t="s">
        <v>337</v>
      </c>
      <c r="B132" s="11" t="s">
        <v>127</v>
      </c>
      <c r="C132" s="4" t="s">
        <v>290</v>
      </c>
      <c r="D132" s="3" t="s">
        <v>479</v>
      </c>
      <c r="E132" s="12">
        <v>6216000</v>
      </c>
      <c r="F132" s="6">
        <f>3650000+1500000</f>
        <v>5150000</v>
      </c>
      <c r="G132" s="37" t="s">
        <v>550</v>
      </c>
      <c r="H132" s="71">
        <v>0.5</v>
      </c>
      <c r="I132" s="8">
        <f t="shared" si="1"/>
        <v>1066000</v>
      </c>
      <c r="J132" s="7"/>
      <c r="K132" s="7" t="s">
        <v>551</v>
      </c>
      <c r="L132" s="13"/>
      <c r="M132" s="1" t="s">
        <v>371</v>
      </c>
    </row>
    <row r="133" spans="1:13" ht="33">
      <c r="A133" s="2" t="s">
        <v>337</v>
      </c>
      <c r="B133" s="11" t="s">
        <v>128</v>
      </c>
      <c r="C133" s="4" t="s">
        <v>291</v>
      </c>
      <c r="D133" s="3" t="s">
        <v>443</v>
      </c>
      <c r="E133" s="12">
        <v>620000</v>
      </c>
      <c r="F133" s="6">
        <v>0</v>
      </c>
      <c r="G133" s="84" t="s">
        <v>552</v>
      </c>
      <c r="H133" s="71">
        <v>0.4</v>
      </c>
      <c r="I133" s="8">
        <f t="shared" si="1"/>
        <v>620000</v>
      </c>
      <c r="J133" s="7"/>
      <c r="K133" s="4" t="s">
        <v>536</v>
      </c>
      <c r="L133" s="13"/>
      <c r="M133" s="1" t="s">
        <v>371</v>
      </c>
    </row>
    <row r="134" spans="1:13" ht="33">
      <c r="A134" s="2" t="s">
        <v>338</v>
      </c>
      <c r="B134" s="11" t="s">
        <v>129</v>
      </c>
      <c r="C134" s="4" t="s">
        <v>292</v>
      </c>
      <c r="D134" s="3" t="s">
        <v>443</v>
      </c>
      <c r="E134" s="12">
        <v>700000</v>
      </c>
      <c r="F134" s="6">
        <v>200000</v>
      </c>
      <c r="G134" s="4"/>
      <c r="H134" s="71">
        <v>0.7</v>
      </c>
      <c r="I134" s="8">
        <f t="shared" si="1"/>
        <v>500000</v>
      </c>
      <c r="J134" s="7"/>
      <c r="K134" s="4" t="s">
        <v>536</v>
      </c>
      <c r="L134" s="13"/>
      <c r="M134" s="1" t="s">
        <v>372</v>
      </c>
    </row>
    <row r="135" spans="1:13" ht="33">
      <c r="A135" s="2" t="s">
        <v>337</v>
      </c>
      <c r="B135" s="11" t="s">
        <v>130</v>
      </c>
      <c r="C135" s="4" t="s">
        <v>293</v>
      </c>
      <c r="D135" s="3" t="s">
        <v>443</v>
      </c>
      <c r="E135" s="12">
        <v>1530000</v>
      </c>
      <c r="F135" s="6">
        <v>0</v>
      </c>
      <c r="G135" s="38" t="s">
        <v>553</v>
      </c>
      <c r="H135" s="71">
        <v>0.5</v>
      </c>
      <c r="I135" s="8">
        <f t="shared" ref="I135:I168" si="2">E135-F135</f>
        <v>1530000</v>
      </c>
      <c r="J135" s="7"/>
      <c r="K135" s="4" t="s">
        <v>483</v>
      </c>
      <c r="L135" s="13"/>
      <c r="M135" s="1" t="s">
        <v>371</v>
      </c>
    </row>
    <row r="136" spans="1:13" ht="31.5">
      <c r="A136" s="53" t="s">
        <v>337</v>
      </c>
      <c r="B136" s="55" t="s">
        <v>131</v>
      </c>
      <c r="C136" s="42" t="s">
        <v>294</v>
      </c>
      <c r="D136" s="74" t="s">
        <v>507</v>
      </c>
      <c r="E136" s="75">
        <v>3700000</v>
      </c>
      <c r="F136" s="66">
        <f>811840+261440+302720+288960+275200</f>
        <v>1940160</v>
      </c>
      <c r="G136" s="67"/>
      <c r="H136" s="68">
        <v>0.4</v>
      </c>
      <c r="I136" s="69">
        <f t="shared" si="2"/>
        <v>1759840</v>
      </c>
      <c r="J136" s="67"/>
      <c r="K136" s="70" t="s">
        <v>483</v>
      </c>
      <c r="L136" s="62"/>
      <c r="M136" s="43" t="s">
        <v>360</v>
      </c>
    </row>
    <row r="137" spans="1:13" ht="33">
      <c r="A137" s="2" t="s">
        <v>338</v>
      </c>
      <c r="B137" s="11" t="s">
        <v>132</v>
      </c>
      <c r="C137" s="4" t="s">
        <v>295</v>
      </c>
      <c r="D137" s="77" t="s">
        <v>479</v>
      </c>
      <c r="E137" s="78">
        <v>75000</v>
      </c>
      <c r="F137" s="79">
        <v>0</v>
      </c>
      <c r="G137" s="80"/>
      <c r="H137" s="81">
        <v>0</v>
      </c>
      <c r="I137" s="72">
        <f t="shared" si="2"/>
        <v>75000</v>
      </c>
      <c r="J137" s="80"/>
      <c r="K137" s="73" t="s">
        <v>497</v>
      </c>
      <c r="L137" s="59" t="s">
        <v>554</v>
      </c>
      <c r="M137" s="1" t="s">
        <v>362</v>
      </c>
    </row>
    <row r="138" spans="1:13" ht="31.5">
      <c r="A138" s="2" t="s">
        <v>339</v>
      </c>
      <c r="B138" s="11" t="s">
        <v>133</v>
      </c>
      <c r="C138" s="4" t="s">
        <v>296</v>
      </c>
      <c r="D138" s="82" t="s">
        <v>507</v>
      </c>
      <c r="E138" s="78">
        <v>17000000</v>
      </c>
      <c r="F138" s="79">
        <v>10200000</v>
      </c>
      <c r="G138" s="80"/>
      <c r="H138" s="81">
        <v>0.6</v>
      </c>
      <c r="I138" s="72">
        <f t="shared" si="2"/>
        <v>6800000</v>
      </c>
      <c r="J138" s="80"/>
      <c r="K138" s="73" t="s">
        <v>483</v>
      </c>
      <c r="L138" s="59" t="s">
        <v>555</v>
      </c>
      <c r="M138" s="1" t="s">
        <v>362</v>
      </c>
    </row>
    <row r="139" spans="1:13" ht="31.5">
      <c r="A139" s="2" t="s">
        <v>335</v>
      </c>
      <c r="B139" s="11" t="s">
        <v>134</v>
      </c>
      <c r="C139" s="4" t="s">
        <v>297</v>
      </c>
      <c r="D139" s="82" t="s">
        <v>556</v>
      </c>
      <c r="E139" s="78">
        <v>800000</v>
      </c>
      <c r="F139" s="79">
        <v>677414</v>
      </c>
      <c r="G139" s="80"/>
      <c r="H139" s="81">
        <v>0.85</v>
      </c>
      <c r="I139" s="72">
        <f t="shared" si="2"/>
        <v>122586</v>
      </c>
      <c r="J139" s="80"/>
      <c r="K139" s="73" t="s">
        <v>483</v>
      </c>
      <c r="L139" s="59" t="s">
        <v>557</v>
      </c>
      <c r="M139" s="1" t="s">
        <v>362</v>
      </c>
    </row>
    <row r="140" spans="1:13" ht="47.25">
      <c r="A140" s="2" t="s">
        <v>337</v>
      </c>
      <c r="B140" s="11" t="s">
        <v>135</v>
      </c>
      <c r="C140" s="4" t="s">
        <v>298</v>
      </c>
      <c r="D140" s="82" t="s">
        <v>507</v>
      </c>
      <c r="E140" s="78">
        <v>855500</v>
      </c>
      <c r="F140" s="79">
        <v>311500</v>
      </c>
      <c r="G140" s="80"/>
      <c r="H140" s="81">
        <v>0.27</v>
      </c>
      <c r="I140" s="72">
        <f t="shared" si="2"/>
        <v>544000</v>
      </c>
      <c r="J140" s="80"/>
      <c r="K140" s="73" t="s">
        <v>505</v>
      </c>
      <c r="L140" s="59" t="s">
        <v>558</v>
      </c>
      <c r="M140" s="1" t="s">
        <v>362</v>
      </c>
    </row>
    <row r="141" spans="1:13" ht="31.5">
      <c r="A141" s="2" t="s">
        <v>335</v>
      </c>
      <c r="B141" s="11" t="s">
        <v>136</v>
      </c>
      <c r="C141" s="4" t="s">
        <v>299</v>
      </c>
      <c r="D141" s="82" t="s">
        <v>556</v>
      </c>
      <c r="E141" s="78">
        <v>4000</v>
      </c>
      <c r="F141" s="79">
        <v>1033</v>
      </c>
      <c r="G141" s="80"/>
      <c r="H141" s="81">
        <v>0.25</v>
      </c>
      <c r="I141" s="72">
        <f t="shared" si="2"/>
        <v>2967</v>
      </c>
      <c r="J141" s="80"/>
      <c r="K141" s="73" t="s">
        <v>505</v>
      </c>
      <c r="L141" s="59" t="s">
        <v>559</v>
      </c>
      <c r="M141" s="1" t="s">
        <v>362</v>
      </c>
    </row>
    <row r="142" spans="1:13" ht="31.5">
      <c r="A142" s="2" t="s">
        <v>338</v>
      </c>
      <c r="B142" s="11" t="s">
        <v>137</v>
      </c>
      <c r="C142" s="4" t="s">
        <v>300</v>
      </c>
      <c r="D142" s="10" t="s">
        <v>560</v>
      </c>
      <c r="E142" s="12">
        <v>325000</v>
      </c>
      <c r="F142" s="6">
        <v>325000</v>
      </c>
      <c r="G142" s="7"/>
      <c r="H142" s="71">
        <v>1</v>
      </c>
      <c r="I142" s="8">
        <f t="shared" si="2"/>
        <v>0</v>
      </c>
      <c r="J142" s="7"/>
      <c r="K142" s="4" t="s">
        <v>441</v>
      </c>
      <c r="L142" s="13" t="s">
        <v>561</v>
      </c>
      <c r="M142" s="1" t="s">
        <v>373</v>
      </c>
    </row>
    <row r="143" spans="1:13" ht="31.5">
      <c r="A143" s="2" t="s">
        <v>338</v>
      </c>
      <c r="B143" s="4" t="s">
        <v>138</v>
      </c>
      <c r="C143" s="4" t="s">
        <v>301</v>
      </c>
      <c r="D143" s="10" t="s">
        <v>507</v>
      </c>
      <c r="E143" s="12">
        <v>156672</v>
      </c>
      <c r="F143" s="79">
        <v>156534</v>
      </c>
      <c r="G143" s="80"/>
      <c r="H143" s="81">
        <v>1</v>
      </c>
      <c r="I143" s="72">
        <f t="shared" si="2"/>
        <v>138</v>
      </c>
      <c r="J143" s="80"/>
      <c r="K143" s="73" t="s">
        <v>441</v>
      </c>
      <c r="L143" s="59" t="s">
        <v>562</v>
      </c>
      <c r="M143" s="1" t="s">
        <v>373</v>
      </c>
    </row>
    <row r="144" spans="1:13" ht="33">
      <c r="A144" s="2" t="s">
        <v>338</v>
      </c>
      <c r="B144" s="11" t="s">
        <v>139</v>
      </c>
      <c r="C144" s="4" t="s">
        <v>302</v>
      </c>
      <c r="D144" s="3" t="s">
        <v>479</v>
      </c>
      <c r="E144" s="12">
        <v>900000</v>
      </c>
      <c r="F144" s="6">
        <v>0</v>
      </c>
      <c r="G144" s="7"/>
      <c r="H144" s="81">
        <v>0.9</v>
      </c>
      <c r="I144" s="8">
        <f t="shared" si="2"/>
        <v>900000</v>
      </c>
      <c r="J144" s="7"/>
      <c r="K144" s="4" t="s">
        <v>505</v>
      </c>
      <c r="L144" s="13"/>
      <c r="M144" s="1" t="s">
        <v>373</v>
      </c>
    </row>
    <row r="145" spans="1:13" ht="33">
      <c r="A145" s="2" t="s">
        <v>337</v>
      </c>
      <c r="B145" s="11" t="s">
        <v>140</v>
      </c>
      <c r="C145" s="4" t="s">
        <v>303</v>
      </c>
      <c r="D145" s="3" t="s">
        <v>479</v>
      </c>
      <c r="E145" s="12">
        <v>95000</v>
      </c>
      <c r="F145" s="6">
        <v>0</v>
      </c>
      <c r="G145" s="7"/>
      <c r="H145" s="81">
        <v>0.25</v>
      </c>
      <c r="I145" s="8">
        <f t="shared" si="2"/>
        <v>95000</v>
      </c>
      <c r="J145" s="7"/>
      <c r="K145" s="4" t="s">
        <v>505</v>
      </c>
      <c r="L145" s="13"/>
      <c r="M145" s="1" t="s">
        <v>373</v>
      </c>
    </row>
    <row r="146" spans="1:13" ht="33">
      <c r="A146" s="53" t="s">
        <v>343</v>
      </c>
      <c r="B146" s="55" t="s">
        <v>141</v>
      </c>
      <c r="C146" s="42" t="s">
        <v>304</v>
      </c>
      <c r="D146" s="64" t="s">
        <v>479</v>
      </c>
      <c r="E146" s="75">
        <v>10400000</v>
      </c>
      <c r="F146" s="66">
        <f>2807+4828</f>
        <v>7635</v>
      </c>
      <c r="G146" s="67"/>
      <c r="H146" s="68">
        <v>0.6</v>
      </c>
      <c r="I146" s="69">
        <f t="shared" si="2"/>
        <v>10392365</v>
      </c>
      <c r="J146" s="67"/>
      <c r="K146" s="70" t="s">
        <v>563</v>
      </c>
      <c r="L146" s="62"/>
      <c r="M146" s="43" t="s">
        <v>357</v>
      </c>
    </row>
    <row r="147" spans="1:13" ht="33">
      <c r="A147" s="53" t="s">
        <v>334</v>
      </c>
      <c r="B147" s="55" t="s">
        <v>142</v>
      </c>
      <c r="C147" s="42" t="s">
        <v>305</v>
      </c>
      <c r="D147" s="64" t="s">
        <v>479</v>
      </c>
      <c r="E147" s="75">
        <v>1600000</v>
      </c>
      <c r="F147" s="66">
        <f>200000+200000+200000</f>
        <v>600000</v>
      </c>
      <c r="G147" s="67"/>
      <c r="H147" s="68">
        <v>0.4</v>
      </c>
      <c r="I147" s="69">
        <f t="shared" si="2"/>
        <v>1000000</v>
      </c>
      <c r="J147" s="67"/>
      <c r="K147" s="70" t="s">
        <v>505</v>
      </c>
      <c r="L147" s="62"/>
      <c r="M147" s="43" t="s">
        <v>357</v>
      </c>
    </row>
    <row r="148" spans="1:13" ht="33">
      <c r="A148" s="53" t="s">
        <v>337</v>
      </c>
      <c r="B148" s="55" t="s">
        <v>143</v>
      </c>
      <c r="C148" s="42" t="s">
        <v>306</v>
      </c>
      <c r="D148" s="64" t="s">
        <v>479</v>
      </c>
      <c r="E148" s="75">
        <v>800000</v>
      </c>
      <c r="F148" s="66">
        <v>0</v>
      </c>
      <c r="G148" s="67"/>
      <c r="H148" s="68">
        <v>0.3</v>
      </c>
      <c r="I148" s="69">
        <f t="shared" si="2"/>
        <v>800000</v>
      </c>
      <c r="J148" s="67"/>
      <c r="K148" s="70" t="s">
        <v>505</v>
      </c>
      <c r="L148" s="62"/>
      <c r="M148" s="43" t="s">
        <v>357</v>
      </c>
    </row>
    <row r="149" spans="1:13" ht="31.5">
      <c r="A149" s="53" t="s">
        <v>337</v>
      </c>
      <c r="B149" s="42" t="s">
        <v>144</v>
      </c>
      <c r="C149" s="42" t="s">
        <v>307</v>
      </c>
      <c r="D149" s="74" t="s">
        <v>499</v>
      </c>
      <c r="E149" s="75">
        <v>1220000</v>
      </c>
      <c r="F149" s="66">
        <f>565500+538000</f>
        <v>1103500</v>
      </c>
      <c r="G149" s="67"/>
      <c r="H149" s="68">
        <v>1</v>
      </c>
      <c r="I149" s="69">
        <f t="shared" si="2"/>
        <v>116500</v>
      </c>
      <c r="J149" s="67"/>
      <c r="K149" s="70" t="s">
        <v>441</v>
      </c>
      <c r="L149" s="62" t="s">
        <v>564</v>
      </c>
      <c r="M149" s="43" t="s">
        <v>357</v>
      </c>
    </row>
    <row r="150" spans="1:13" ht="33">
      <c r="A150" s="53" t="s">
        <v>338</v>
      </c>
      <c r="B150" s="42" t="s">
        <v>145</v>
      </c>
      <c r="C150" s="42" t="s">
        <v>308</v>
      </c>
      <c r="D150" s="64" t="s">
        <v>479</v>
      </c>
      <c r="E150" s="75">
        <v>64800</v>
      </c>
      <c r="F150" s="66">
        <v>0</v>
      </c>
      <c r="G150" s="67"/>
      <c r="H150" s="68">
        <v>0</v>
      </c>
      <c r="I150" s="69">
        <f t="shared" si="2"/>
        <v>64800</v>
      </c>
      <c r="J150" s="67"/>
      <c r="K150" s="70" t="s">
        <v>565</v>
      </c>
      <c r="L150" s="62"/>
      <c r="M150" s="43" t="s">
        <v>357</v>
      </c>
    </row>
    <row r="151" spans="1:13" ht="42.75">
      <c r="A151" s="53" t="s">
        <v>337</v>
      </c>
      <c r="B151" s="42" t="s">
        <v>146</v>
      </c>
      <c r="C151" s="42" t="s">
        <v>309</v>
      </c>
      <c r="D151" s="64" t="s">
        <v>479</v>
      </c>
      <c r="E151" s="75">
        <v>200000</v>
      </c>
      <c r="F151" s="66">
        <v>0</v>
      </c>
      <c r="G151" s="67"/>
      <c r="H151" s="68">
        <v>0.6</v>
      </c>
      <c r="I151" s="69">
        <f t="shared" si="2"/>
        <v>200000</v>
      </c>
      <c r="J151" s="67"/>
      <c r="K151" s="70" t="s">
        <v>566</v>
      </c>
      <c r="L151" s="62"/>
      <c r="M151" s="43" t="s">
        <v>357</v>
      </c>
    </row>
    <row r="152" spans="1:13" ht="34.5" customHeight="1">
      <c r="A152" s="53" t="s">
        <v>341</v>
      </c>
      <c r="B152" s="42" t="s">
        <v>331</v>
      </c>
      <c r="C152" s="42" t="s">
        <v>310</v>
      </c>
      <c r="D152" s="74" t="s">
        <v>507</v>
      </c>
      <c r="E152" s="75">
        <v>980000</v>
      </c>
      <c r="F152" s="66">
        <f>154514+287694+9555+8153+12150+2750+8480</f>
        <v>483296</v>
      </c>
      <c r="G152" s="67"/>
      <c r="H152" s="68">
        <v>0.7</v>
      </c>
      <c r="I152" s="69">
        <f t="shared" si="2"/>
        <v>496704</v>
      </c>
      <c r="J152" s="67"/>
      <c r="K152" s="70" t="s">
        <v>483</v>
      </c>
      <c r="L152" s="62"/>
      <c r="M152" s="43" t="s">
        <v>357</v>
      </c>
    </row>
    <row r="153" spans="1:13" ht="30" customHeight="1">
      <c r="A153" s="53" t="s">
        <v>335</v>
      </c>
      <c r="B153" s="42" t="s">
        <v>147</v>
      </c>
      <c r="C153" s="42" t="s">
        <v>311</v>
      </c>
      <c r="D153" s="74" t="s">
        <v>499</v>
      </c>
      <c r="E153" s="75">
        <v>42000</v>
      </c>
      <c r="F153" s="66">
        <f>6080+2752+2752+2752</f>
        <v>14336</v>
      </c>
      <c r="G153" s="67"/>
      <c r="H153" s="68">
        <v>0.6</v>
      </c>
      <c r="I153" s="69">
        <f t="shared" si="2"/>
        <v>27664</v>
      </c>
      <c r="J153" s="67"/>
      <c r="K153" s="70" t="s">
        <v>483</v>
      </c>
      <c r="L153" s="62"/>
      <c r="M153" s="43" t="s">
        <v>357</v>
      </c>
    </row>
    <row r="154" spans="1:13" ht="33">
      <c r="A154" s="53" t="s">
        <v>337</v>
      </c>
      <c r="B154" s="42" t="s">
        <v>148</v>
      </c>
      <c r="C154" s="42" t="s">
        <v>312</v>
      </c>
      <c r="D154" s="64" t="s">
        <v>479</v>
      </c>
      <c r="E154" s="75">
        <v>210000</v>
      </c>
      <c r="F154" s="66">
        <f>1200+3300+5400+6200+2400+93394+400+4275+5315+145+2560+3100+1820+5230+8680+400+3120+240</f>
        <v>147179</v>
      </c>
      <c r="G154" s="67"/>
      <c r="H154" s="68">
        <v>0.7</v>
      </c>
      <c r="I154" s="69">
        <f t="shared" si="2"/>
        <v>62821</v>
      </c>
      <c r="J154" s="67"/>
      <c r="K154" s="70" t="s">
        <v>483</v>
      </c>
      <c r="L154" s="62"/>
      <c r="M154" s="43" t="s">
        <v>357</v>
      </c>
    </row>
    <row r="155" spans="1:13" ht="31.5">
      <c r="A155" s="53" t="s">
        <v>337</v>
      </c>
      <c r="B155" s="42" t="s">
        <v>149</v>
      </c>
      <c r="C155" s="42" t="s">
        <v>313</v>
      </c>
      <c r="D155" s="74" t="s">
        <v>507</v>
      </c>
      <c r="E155" s="75">
        <v>204000</v>
      </c>
      <c r="F155" s="66">
        <f>23750+1660+4000+27300+75476+1000</f>
        <v>133186</v>
      </c>
      <c r="G155" s="67"/>
      <c r="H155" s="68">
        <v>0.6</v>
      </c>
      <c r="I155" s="69">
        <f t="shared" si="2"/>
        <v>70814</v>
      </c>
      <c r="J155" s="67"/>
      <c r="K155" s="70" t="s">
        <v>483</v>
      </c>
      <c r="L155" s="62"/>
      <c r="M155" s="43" t="s">
        <v>357</v>
      </c>
    </row>
    <row r="156" spans="1:13" ht="36" customHeight="1">
      <c r="A156" s="56" t="s">
        <v>342</v>
      </c>
      <c r="B156" s="42" t="s">
        <v>150</v>
      </c>
      <c r="C156" s="42" t="s">
        <v>314</v>
      </c>
      <c r="D156" s="64" t="s">
        <v>479</v>
      </c>
      <c r="E156" s="75">
        <v>169200</v>
      </c>
      <c r="F156" s="66">
        <f>6894+8426+12639+8426+11490+8426+8809+8426+8426+13405+13022+8426+8426+8426+12256+8426+14554</f>
        <v>168903</v>
      </c>
      <c r="G156" s="67"/>
      <c r="H156" s="68">
        <v>1</v>
      </c>
      <c r="I156" s="69">
        <f t="shared" si="2"/>
        <v>297</v>
      </c>
      <c r="J156" s="67"/>
      <c r="K156" s="70" t="s">
        <v>441</v>
      </c>
      <c r="L156" s="62" t="s">
        <v>567</v>
      </c>
      <c r="M156" s="43" t="s">
        <v>357</v>
      </c>
    </row>
    <row r="157" spans="1:13" ht="31.5">
      <c r="A157" s="53" t="s">
        <v>337</v>
      </c>
      <c r="B157" s="42" t="s">
        <v>151</v>
      </c>
      <c r="C157" s="42" t="s">
        <v>315</v>
      </c>
      <c r="D157" s="74" t="s">
        <v>499</v>
      </c>
      <c r="E157" s="75">
        <v>342000</v>
      </c>
      <c r="F157" s="66">
        <v>245840</v>
      </c>
      <c r="G157" s="67"/>
      <c r="H157" s="68">
        <v>1</v>
      </c>
      <c r="I157" s="69">
        <f t="shared" si="2"/>
        <v>96160</v>
      </c>
      <c r="J157" s="67"/>
      <c r="K157" s="70" t="s">
        <v>568</v>
      </c>
      <c r="L157" s="62" t="s">
        <v>569</v>
      </c>
      <c r="M157" s="43" t="s">
        <v>357</v>
      </c>
    </row>
    <row r="158" spans="1:13" ht="42">
      <c r="A158" s="53" t="s">
        <v>337</v>
      </c>
      <c r="B158" s="42" t="s">
        <v>152</v>
      </c>
      <c r="C158" s="42" t="s">
        <v>316</v>
      </c>
      <c r="D158" s="64" t="s">
        <v>479</v>
      </c>
      <c r="E158" s="75">
        <v>60000</v>
      </c>
      <c r="F158" s="66">
        <v>60000</v>
      </c>
      <c r="G158" s="67"/>
      <c r="H158" s="68">
        <v>1</v>
      </c>
      <c r="I158" s="69">
        <f t="shared" si="2"/>
        <v>0</v>
      </c>
      <c r="J158" s="67"/>
      <c r="K158" s="70" t="s">
        <v>568</v>
      </c>
      <c r="L158" s="62" t="s">
        <v>570</v>
      </c>
      <c r="M158" s="43" t="s">
        <v>357</v>
      </c>
    </row>
    <row r="159" spans="1:13" ht="31.5">
      <c r="A159" s="53" t="s">
        <v>337</v>
      </c>
      <c r="B159" s="42" t="s">
        <v>153</v>
      </c>
      <c r="C159" s="42" t="s">
        <v>317</v>
      </c>
      <c r="D159" s="74" t="s">
        <v>507</v>
      </c>
      <c r="E159" s="75">
        <v>60000</v>
      </c>
      <c r="F159" s="66">
        <v>60000</v>
      </c>
      <c r="G159" s="67"/>
      <c r="H159" s="68">
        <v>1</v>
      </c>
      <c r="I159" s="69">
        <f t="shared" si="2"/>
        <v>0</v>
      </c>
      <c r="J159" s="67"/>
      <c r="K159" s="70" t="s">
        <v>568</v>
      </c>
      <c r="L159" s="62" t="s">
        <v>571</v>
      </c>
      <c r="M159" s="43" t="s">
        <v>357</v>
      </c>
    </row>
    <row r="160" spans="1:13" ht="33">
      <c r="A160" s="53" t="s">
        <v>338</v>
      </c>
      <c r="B160" s="42" t="s">
        <v>154</v>
      </c>
      <c r="C160" s="42" t="s">
        <v>318</v>
      </c>
      <c r="D160" s="64" t="s">
        <v>479</v>
      </c>
      <c r="E160" s="75">
        <v>1150000</v>
      </c>
      <c r="F160" s="66">
        <f>120000+150000+80000+50000+50000+47714+50000+150000+50000+100000</f>
        <v>847714</v>
      </c>
      <c r="G160" s="67"/>
      <c r="H160" s="68">
        <v>0.7</v>
      </c>
      <c r="I160" s="69">
        <f t="shared" si="2"/>
        <v>302286</v>
      </c>
      <c r="J160" s="67"/>
      <c r="K160" s="70" t="s">
        <v>505</v>
      </c>
      <c r="L160" s="62"/>
      <c r="M160" s="43" t="s">
        <v>357</v>
      </c>
    </row>
    <row r="161" spans="1:13" ht="31.5">
      <c r="A161" s="53" t="s">
        <v>337</v>
      </c>
      <c r="B161" s="42" t="s">
        <v>155</v>
      </c>
      <c r="C161" s="42" t="s">
        <v>319</v>
      </c>
      <c r="D161" s="74" t="s">
        <v>507</v>
      </c>
      <c r="E161" s="75">
        <v>169800</v>
      </c>
      <c r="F161" s="66">
        <v>84900</v>
      </c>
      <c r="G161" s="67"/>
      <c r="H161" s="68">
        <v>0.5</v>
      </c>
      <c r="I161" s="69">
        <f t="shared" si="2"/>
        <v>84900</v>
      </c>
      <c r="J161" s="67"/>
      <c r="K161" s="70" t="s">
        <v>483</v>
      </c>
      <c r="L161" s="62"/>
      <c r="M161" s="43" t="s">
        <v>357</v>
      </c>
    </row>
    <row r="162" spans="1:13" ht="33">
      <c r="A162" s="2" t="s">
        <v>335</v>
      </c>
      <c r="B162" s="4" t="s">
        <v>156</v>
      </c>
      <c r="C162" s="4" t="s">
        <v>320</v>
      </c>
      <c r="D162" s="3" t="s">
        <v>479</v>
      </c>
      <c r="E162" s="12">
        <v>200000</v>
      </c>
      <c r="F162" s="79">
        <v>200000</v>
      </c>
      <c r="G162" s="80"/>
      <c r="H162" s="81">
        <v>1</v>
      </c>
      <c r="I162" s="72">
        <f t="shared" si="2"/>
        <v>0</v>
      </c>
      <c r="J162" s="80"/>
      <c r="K162" s="73" t="s">
        <v>441</v>
      </c>
      <c r="L162" s="59" t="s">
        <v>572</v>
      </c>
      <c r="M162" s="1" t="s">
        <v>374</v>
      </c>
    </row>
    <row r="163" spans="1:13" ht="33">
      <c r="A163" s="2" t="s">
        <v>335</v>
      </c>
      <c r="B163" s="4" t="s">
        <v>157</v>
      </c>
      <c r="C163" s="4" t="s">
        <v>321</v>
      </c>
      <c r="D163" s="3" t="s">
        <v>479</v>
      </c>
      <c r="E163" s="12">
        <v>576500</v>
      </c>
      <c r="F163" s="79">
        <v>550000</v>
      </c>
      <c r="G163" s="80"/>
      <c r="H163" s="81">
        <v>1</v>
      </c>
      <c r="I163" s="72">
        <f t="shared" si="2"/>
        <v>26500</v>
      </c>
      <c r="J163" s="80"/>
      <c r="K163" s="73" t="s">
        <v>441</v>
      </c>
      <c r="L163" s="59" t="s">
        <v>573</v>
      </c>
      <c r="M163" s="1" t="s">
        <v>375</v>
      </c>
    </row>
    <row r="164" spans="1:13" ht="42.75">
      <c r="A164" s="2" t="s">
        <v>337</v>
      </c>
      <c r="B164" s="4" t="s">
        <v>158</v>
      </c>
      <c r="C164" s="4" t="s">
        <v>322</v>
      </c>
      <c r="D164" s="3" t="s">
        <v>479</v>
      </c>
      <c r="E164" s="12">
        <v>1615000</v>
      </c>
      <c r="F164" s="6">
        <v>0</v>
      </c>
      <c r="G164" s="7"/>
      <c r="H164" s="71">
        <v>0.35</v>
      </c>
      <c r="I164" s="8">
        <f t="shared" si="2"/>
        <v>1615000</v>
      </c>
      <c r="J164" s="7"/>
      <c r="K164" s="4" t="s">
        <v>574</v>
      </c>
      <c r="L164" s="13"/>
      <c r="M164" s="1" t="s">
        <v>375</v>
      </c>
    </row>
    <row r="165" spans="1:13" ht="31.5">
      <c r="A165" s="2" t="s">
        <v>335</v>
      </c>
      <c r="B165" s="4" t="s">
        <v>159</v>
      </c>
      <c r="C165" s="4" t="s">
        <v>323</v>
      </c>
      <c r="D165" s="10" t="s">
        <v>507</v>
      </c>
      <c r="E165" s="12">
        <v>10000000</v>
      </c>
      <c r="F165" s="6">
        <f>2732666+1366333</f>
        <v>4098999</v>
      </c>
      <c r="G165" s="7"/>
      <c r="H165" s="71">
        <v>0.75</v>
      </c>
      <c r="I165" s="8">
        <f t="shared" si="2"/>
        <v>5901001</v>
      </c>
      <c r="J165" s="7"/>
      <c r="K165" s="4" t="s">
        <v>575</v>
      </c>
      <c r="L165" s="13"/>
      <c r="M165" s="1" t="s">
        <v>359</v>
      </c>
    </row>
    <row r="166" spans="1:13" ht="42.75">
      <c r="A166" s="2" t="s">
        <v>341</v>
      </c>
      <c r="B166" s="4" t="s">
        <v>160</v>
      </c>
      <c r="C166" s="4" t="s">
        <v>324</v>
      </c>
      <c r="D166" s="10" t="s">
        <v>507</v>
      </c>
      <c r="E166" s="12">
        <v>770000</v>
      </c>
      <c r="F166" s="6">
        <v>428879</v>
      </c>
      <c r="G166" s="7"/>
      <c r="H166" s="71">
        <v>0.6</v>
      </c>
      <c r="I166" s="8">
        <f t="shared" si="2"/>
        <v>341121</v>
      </c>
      <c r="J166" s="7"/>
      <c r="K166" s="4" t="s">
        <v>483</v>
      </c>
      <c r="L166" s="13"/>
      <c r="M166" s="1" t="s">
        <v>359</v>
      </c>
    </row>
    <row r="167" spans="1:13" ht="33">
      <c r="A167" s="2" t="s">
        <v>337</v>
      </c>
      <c r="B167" s="4" t="s">
        <v>161</v>
      </c>
      <c r="C167" s="4" t="s">
        <v>325</v>
      </c>
      <c r="D167" s="3" t="s">
        <v>479</v>
      </c>
      <c r="E167" s="12">
        <v>3000000</v>
      </c>
      <c r="F167" s="6">
        <v>0</v>
      </c>
      <c r="G167" s="7"/>
      <c r="H167" s="71">
        <v>0</v>
      </c>
      <c r="I167" s="8">
        <f t="shared" si="2"/>
        <v>3000000</v>
      </c>
      <c r="J167" s="7"/>
      <c r="K167" s="4" t="s">
        <v>576</v>
      </c>
      <c r="L167" s="36" t="s">
        <v>577</v>
      </c>
      <c r="M167" s="1" t="s">
        <v>359</v>
      </c>
    </row>
    <row r="168" spans="1:13" ht="42.75">
      <c r="A168" s="2" t="s">
        <v>335</v>
      </c>
      <c r="B168" s="4" t="s">
        <v>162</v>
      </c>
      <c r="C168" s="4" t="s">
        <v>326</v>
      </c>
      <c r="D168" s="3" t="s">
        <v>479</v>
      </c>
      <c r="E168" s="12">
        <v>100000</v>
      </c>
      <c r="F168" s="6">
        <v>0</v>
      </c>
      <c r="G168" s="7"/>
      <c r="H168" s="71">
        <v>0.55000000000000004</v>
      </c>
      <c r="I168" s="8">
        <f t="shared" si="2"/>
        <v>100000</v>
      </c>
      <c r="J168" s="7"/>
      <c r="K168" s="4" t="s">
        <v>578</v>
      </c>
      <c r="L168" s="13"/>
      <c r="M168" s="1" t="s">
        <v>359</v>
      </c>
    </row>
    <row r="169" spans="1:13" ht="28.5">
      <c r="A169" s="2" t="s">
        <v>337</v>
      </c>
      <c r="B169" s="85" t="s">
        <v>378</v>
      </c>
      <c r="C169" s="85" t="s">
        <v>379</v>
      </c>
      <c r="D169" s="86"/>
      <c r="E169" s="87">
        <v>142000</v>
      </c>
      <c r="F169" s="88">
        <v>40000</v>
      </c>
      <c r="G169" s="89"/>
      <c r="H169" s="90">
        <v>0.28000000000000003</v>
      </c>
      <c r="I169" s="91">
        <v>102000</v>
      </c>
      <c r="J169" s="89"/>
      <c r="K169" s="85" t="s">
        <v>380</v>
      </c>
      <c r="L169" s="13"/>
    </row>
    <row r="170" spans="1:13" ht="28.5">
      <c r="A170" s="2" t="s">
        <v>338</v>
      </c>
      <c r="B170" s="85" t="s">
        <v>580</v>
      </c>
      <c r="C170" s="85" t="s">
        <v>381</v>
      </c>
      <c r="D170" s="86"/>
      <c r="E170" s="87">
        <v>205000</v>
      </c>
      <c r="F170" s="88">
        <v>0</v>
      </c>
      <c r="G170" s="89"/>
      <c r="H170" s="90">
        <v>0</v>
      </c>
      <c r="I170" s="91">
        <v>205000</v>
      </c>
      <c r="J170" s="89"/>
      <c r="K170" s="85" t="s">
        <v>380</v>
      </c>
      <c r="L170" s="13"/>
    </row>
    <row r="171" spans="1:13" ht="28.5">
      <c r="A171" s="2" t="s">
        <v>343</v>
      </c>
      <c r="B171" s="85" t="s">
        <v>382</v>
      </c>
      <c r="C171" s="85" t="s">
        <v>383</v>
      </c>
      <c r="D171" s="86"/>
      <c r="E171" s="87">
        <v>35000</v>
      </c>
      <c r="F171" s="88">
        <v>29667</v>
      </c>
      <c r="G171" s="89"/>
      <c r="H171" s="90">
        <v>1</v>
      </c>
      <c r="I171" s="91">
        <v>5333</v>
      </c>
      <c r="J171" s="89"/>
      <c r="K171" s="85" t="s">
        <v>390</v>
      </c>
      <c r="L171" s="13"/>
    </row>
    <row r="172" spans="1:13" ht="41.25" customHeight="1">
      <c r="A172" s="2" t="s">
        <v>337</v>
      </c>
      <c r="B172" s="85" t="s">
        <v>384</v>
      </c>
      <c r="C172" s="85" t="s">
        <v>385</v>
      </c>
      <c r="D172" s="85" t="s">
        <v>389</v>
      </c>
      <c r="E172" s="87">
        <v>120000</v>
      </c>
      <c r="F172" s="88">
        <v>120000</v>
      </c>
      <c r="G172" s="89"/>
      <c r="H172" s="90">
        <v>1</v>
      </c>
      <c r="I172" s="91">
        <v>0</v>
      </c>
      <c r="J172" s="89"/>
      <c r="K172" s="85" t="s">
        <v>390</v>
      </c>
      <c r="L172" s="59" t="s">
        <v>579</v>
      </c>
    </row>
    <row r="173" spans="1:13" ht="63" customHeight="1">
      <c r="A173" s="2" t="s">
        <v>337</v>
      </c>
      <c r="B173" s="85" t="s">
        <v>581</v>
      </c>
      <c r="C173" s="85" t="s">
        <v>326</v>
      </c>
      <c r="D173" s="92" t="s">
        <v>391</v>
      </c>
      <c r="E173" s="87">
        <v>57400</v>
      </c>
      <c r="F173" s="88">
        <v>25826</v>
      </c>
      <c r="G173" s="89"/>
      <c r="H173" s="90">
        <v>0.45</v>
      </c>
      <c r="I173" s="91">
        <v>31574</v>
      </c>
      <c r="J173" s="89"/>
      <c r="K173" s="85" t="s">
        <v>380</v>
      </c>
      <c r="L173" s="13"/>
    </row>
    <row r="174" spans="1:13" ht="45">
      <c r="A174" s="2" t="s">
        <v>337</v>
      </c>
      <c r="B174" s="85" t="s">
        <v>386</v>
      </c>
      <c r="C174" s="85" t="s">
        <v>387</v>
      </c>
      <c r="D174" s="92" t="s">
        <v>392</v>
      </c>
      <c r="E174" s="87">
        <v>260000</v>
      </c>
      <c r="F174" s="88">
        <v>240000</v>
      </c>
      <c r="G174" s="89"/>
      <c r="H174" s="90">
        <v>0.92</v>
      </c>
      <c r="I174" s="91">
        <v>20000</v>
      </c>
      <c r="J174" s="89"/>
      <c r="K174" s="85" t="s">
        <v>380</v>
      </c>
      <c r="L174" s="13"/>
    </row>
    <row r="175" spans="1:13" ht="33" customHeight="1" thickBot="1">
      <c r="A175" s="97" t="s">
        <v>332</v>
      </c>
      <c r="B175" s="98"/>
      <c r="C175" s="15"/>
      <c r="D175" s="16"/>
      <c r="E175" s="17">
        <f>SUM(E5:E174)</f>
        <v>234056837</v>
      </c>
      <c r="F175" s="17">
        <f>SUM(F5:F174)</f>
        <v>49686425</v>
      </c>
      <c r="G175" s="18"/>
      <c r="H175" s="19"/>
      <c r="I175" s="17">
        <f>SUM(I5:I174)</f>
        <v>184370412</v>
      </c>
      <c r="J175" s="16"/>
      <c r="K175" s="20"/>
      <c r="L175" s="21"/>
    </row>
    <row r="177" spans="1:12" ht="17.25" thickBot="1">
      <c r="A177" s="1" t="s">
        <v>396</v>
      </c>
    </row>
    <row r="178" spans="1:12" ht="47.25">
      <c r="A178" s="27" t="s">
        <v>1</v>
      </c>
      <c r="B178" s="28" t="s">
        <v>2</v>
      </c>
      <c r="C178" s="29" t="s">
        <v>3</v>
      </c>
      <c r="D178" s="28" t="s">
        <v>4</v>
      </c>
      <c r="E178" s="28" t="s">
        <v>5</v>
      </c>
      <c r="F178" s="30" t="s">
        <v>6</v>
      </c>
      <c r="G178" s="28" t="s">
        <v>7</v>
      </c>
      <c r="H178" s="31" t="s">
        <v>8</v>
      </c>
      <c r="I178" s="32" t="s">
        <v>9</v>
      </c>
      <c r="J178" s="28" t="s">
        <v>10</v>
      </c>
      <c r="K178" s="29" t="s">
        <v>163</v>
      </c>
      <c r="L178" s="33" t="s">
        <v>11</v>
      </c>
    </row>
    <row r="179" spans="1:12" ht="108">
      <c r="A179" s="34" t="s">
        <v>337</v>
      </c>
      <c r="B179" s="11" t="s">
        <v>397</v>
      </c>
      <c r="C179" s="4" t="s">
        <v>398</v>
      </c>
      <c r="D179" s="10" t="s">
        <v>395</v>
      </c>
      <c r="E179" s="35">
        <v>23600</v>
      </c>
      <c r="F179" s="6">
        <v>23600</v>
      </c>
      <c r="G179" s="7"/>
      <c r="H179" s="14">
        <v>1</v>
      </c>
      <c r="I179" s="8">
        <f t="shared" ref="I179:I181" si="3">E179-F179</f>
        <v>0</v>
      </c>
      <c r="J179" s="7"/>
      <c r="K179" s="4" t="s">
        <v>399</v>
      </c>
      <c r="L179" s="57" t="s">
        <v>428</v>
      </c>
    </row>
    <row r="180" spans="1:12" ht="51.75" customHeight="1">
      <c r="A180" s="34" t="s">
        <v>337</v>
      </c>
      <c r="B180" s="11" t="s">
        <v>400</v>
      </c>
      <c r="C180" s="4" t="s">
        <v>398</v>
      </c>
      <c r="D180" s="10" t="s">
        <v>401</v>
      </c>
      <c r="E180" s="35">
        <v>4500000</v>
      </c>
      <c r="F180" s="6">
        <v>0</v>
      </c>
      <c r="G180" s="7"/>
      <c r="H180" s="14">
        <v>0.2</v>
      </c>
      <c r="I180" s="8">
        <f t="shared" si="3"/>
        <v>4500000</v>
      </c>
      <c r="J180" s="7"/>
      <c r="K180" s="4" t="s">
        <v>424</v>
      </c>
      <c r="L180" s="58" t="s">
        <v>427</v>
      </c>
    </row>
    <row r="181" spans="1:12" ht="47.25">
      <c r="A181" s="34" t="s">
        <v>403</v>
      </c>
      <c r="B181" s="11" t="s">
        <v>402</v>
      </c>
      <c r="C181" s="4" t="s">
        <v>405</v>
      </c>
      <c r="D181" s="10" t="s">
        <v>404</v>
      </c>
      <c r="E181" s="35">
        <v>11000000</v>
      </c>
      <c r="F181" s="6">
        <v>0</v>
      </c>
      <c r="G181" s="7"/>
      <c r="H181" s="14">
        <v>0.05</v>
      </c>
      <c r="I181" s="8">
        <f t="shared" si="3"/>
        <v>11000000</v>
      </c>
      <c r="J181" s="7"/>
      <c r="K181" s="4" t="s">
        <v>425</v>
      </c>
      <c r="L181" s="7"/>
    </row>
    <row r="182" spans="1:12" ht="28.5" customHeight="1">
      <c r="A182" s="1" t="s">
        <v>333</v>
      </c>
    </row>
  </sheetData>
  <autoFilter ref="A4:M175"/>
  <mergeCells count="3">
    <mergeCell ref="A1:L1"/>
    <mergeCell ref="A3:L3"/>
    <mergeCell ref="A175:B175"/>
  </mergeCells>
  <phoneticPr fontId="1" type="noConversion"/>
  <pageMargins left="0.51181102362204722" right="0.51181102362204722" top="0.74803149606299213" bottom="0.74803149606299213" header="0.31496062992125984" footer="0.31496062992125984"/>
  <pageSetup paperSize="9" scale="96" orientation="landscape" verticalDpi="300" r:id="rId1"/>
  <headerFooter>
    <oddFooter>第 &amp;P 頁，共 &amp;N 頁</oddFooter>
  </headerFooter>
  <rowBreaks count="12" manualBreakCount="12">
    <brk id="14" max="11" man="1"/>
    <brk id="26" max="11" man="1"/>
    <brk id="39" max="11" man="1"/>
    <brk id="52" max="11" man="1"/>
    <brk id="64" max="11" man="1"/>
    <brk id="76" max="11" man="1"/>
    <brk id="89" max="11" man="1"/>
    <brk id="103" max="11" man="1"/>
    <brk id="117" max="11" man="1"/>
    <brk id="130" max="11" man="1"/>
    <brk id="144" max="11" man="1"/>
    <brk id="15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C15" sqref="C15"/>
    </sheetView>
  </sheetViews>
  <sheetFormatPr defaultRowHeight="16.5"/>
  <sheetData>
    <row r="1" spans="1:19">
      <c r="A1">
        <v>6894</v>
      </c>
      <c r="B1" t="s">
        <v>407</v>
      </c>
      <c r="C1" s="39">
        <v>6894</v>
      </c>
      <c r="D1" s="40">
        <f>A1-C1</f>
        <v>0</v>
      </c>
      <c r="E1">
        <v>12639</v>
      </c>
      <c r="F1">
        <v>8426</v>
      </c>
      <c r="G1">
        <v>11490</v>
      </c>
      <c r="H1">
        <v>8426</v>
      </c>
      <c r="I1">
        <v>8809</v>
      </c>
      <c r="J1">
        <v>8426</v>
      </c>
      <c r="K1">
        <v>8426</v>
      </c>
      <c r="L1">
        <v>13405</v>
      </c>
      <c r="M1">
        <v>13022</v>
      </c>
      <c r="N1">
        <v>8426</v>
      </c>
      <c r="O1">
        <v>8426</v>
      </c>
      <c r="P1">
        <v>8626</v>
      </c>
      <c r="Q1">
        <v>12256</v>
      </c>
      <c r="R1">
        <v>8426</v>
      </c>
      <c r="S1">
        <v>14554</v>
      </c>
    </row>
    <row r="2" spans="1:19">
      <c r="A2">
        <v>8426</v>
      </c>
      <c r="B2" t="s">
        <v>408</v>
      </c>
      <c r="C2">
        <v>8426</v>
      </c>
      <c r="D2" s="40">
        <f t="shared" ref="D2:D18" si="0">A2-C2</f>
        <v>0</v>
      </c>
    </row>
    <row r="3" spans="1:19">
      <c r="A3">
        <v>12639</v>
      </c>
      <c r="B3" t="s">
        <v>409</v>
      </c>
      <c r="C3">
        <v>12639</v>
      </c>
      <c r="D3" s="40">
        <f t="shared" si="0"/>
        <v>0</v>
      </c>
    </row>
    <row r="4" spans="1:19">
      <c r="A4">
        <v>8426</v>
      </c>
      <c r="B4" t="s">
        <v>410</v>
      </c>
      <c r="C4">
        <v>8426</v>
      </c>
      <c r="D4" s="40">
        <f t="shared" si="0"/>
        <v>0</v>
      </c>
    </row>
    <row r="5" spans="1:19">
      <c r="A5">
        <v>11490</v>
      </c>
      <c r="B5" t="s">
        <v>411</v>
      </c>
      <c r="C5">
        <v>11490</v>
      </c>
      <c r="D5" s="40">
        <f t="shared" si="0"/>
        <v>0</v>
      </c>
    </row>
    <row r="6" spans="1:19">
      <c r="D6" s="40">
        <f t="shared" si="0"/>
        <v>0</v>
      </c>
    </row>
    <row r="7" spans="1:19">
      <c r="A7">
        <v>8426</v>
      </c>
      <c r="B7" t="s">
        <v>413</v>
      </c>
      <c r="C7">
        <v>8426</v>
      </c>
      <c r="D7" s="40">
        <f t="shared" si="0"/>
        <v>0</v>
      </c>
      <c r="I7" s="39">
        <v>6894</v>
      </c>
      <c r="J7">
        <f>8426</f>
        <v>8426</v>
      </c>
    </row>
    <row r="8" spans="1:19">
      <c r="A8">
        <v>8809</v>
      </c>
      <c r="B8" t="s">
        <v>414</v>
      </c>
      <c r="C8">
        <v>8809</v>
      </c>
      <c r="D8" s="40">
        <f t="shared" si="0"/>
        <v>0</v>
      </c>
      <c r="I8">
        <v>8426</v>
      </c>
    </row>
    <row r="9" spans="1:19">
      <c r="A9">
        <v>8426</v>
      </c>
      <c r="B9" t="s">
        <v>415</v>
      </c>
      <c r="C9">
        <v>8426</v>
      </c>
      <c r="D9" s="40">
        <f t="shared" si="0"/>
        <v>0</v>
      </c>
      <c r="I9">
        <v>12639</v>
      </c>
    </row>
    <row r="10" spans="1:19">
      <c r="A10">
        <v>8426</v>
      </c>
      <c r="B10" t="s">
        <v>416</v>
      </c>
      <c r="C10">
        <v>8426</v>
      </c>
      <c r="D10" s="40">
        <f t="shared" si="0"/>
        <v>0</v>
      </c>
      <c r="I10">
        <v>8426</v>
      </c>
    </row>
    <row r="11" spans="1:19">
      <c r="A11">
        <v>13405</v>
      </c>
      <c r="B11" t="s">
        <v>412</v>
      </c>
      <c r="C11">
        <v>13405</v>
      </c>
      <c r="D11" s="40">
        <f t="shared" si="0"/>
        <v>0</v>
      </c>
      <c r="I11">
        <v>11490</v>
      </c>
    </row>
    <row r="12" spans="1:19">
      <c r="A12">
        <v>13022</v>
      </c>
      <c r="B12" t="s">
        <v>417</v>
      </c>
      <c r="C12">
        <v>13022</v>
      </c>
      <c r="D12" s="40">
        <f t="shared" si="0"/>
        <v>0</v>
      </c>
      <c r="I12">
        <v>8426</v>
      </c>
    </row>
    <row r="13" spans="1:19">
      <c r="A13">
        <v>8426</v>
      </c>
      <c r="B13" t="s">
        <v>418</v>
      </c>
      <c r="C13">
        <v>8426</v>
      </c>
      <c r="D13" s="40">
        <f t="shared" si="0"/>
        <v>0</v>
      </c>
      <c r="I13">
        <v>8809</v>
      </c>
    </row>
    <row r="14" spans="1:19">
      <c r="A14">
        <v>8426</v>
      </c>
      <c r="B14" t="s">
        <v>419</v>
      </c>
      <c r="C14">
        <v>8426</v>
      </c>
      <c r="D14" s="40">
        <f t="shared" si="0"/>
        <v>0</v>
      </c>
      <c r="I14">
        <v>8426</v>
      </c>
    </row>
    <row r="15" spans="1:19">
      <c r="A15">
        <v>8426</v>
      </c>
      <c r="B15" t="s">
        <v>420</v>
      </c>
      <c r="C15">
        <v>8626</v>
      </c>
      <c r="D15" s="40">
        <f t="shared" si="0"/>
        <v>-200</v>
      </c>
      <c r="I15">
        <v>8426</v>
      </c>
    </row>
    <row r="16" spans="1:19">
      <c r="A16">
        <v>12256</v>
      </c>
      <c r="B16" t="s">
        <v>421</v>
      </c>
      <c r="C16">
        <v>12256</v>
      </c>
      <c r="D16" s="40">
        <f t="shared" si="0"/>
        <v>0</v>
      </c>
      <c r="I16">
        <v>13405</v>
      </c>
    </row>
    <row r="17" spans="1:9">
      <c r="A17">
        <v>8426</v>
      </c>
      <c r="B17" t="s">
        <v>422</v>
      </c>
      <c r="C17">
        <v>8426</v>
      </c>
      <c r="D17" s="40">
        <f t="shared" si="0"/>
        <v>0</v>
      </c>
      <c r="I17">
        <v>13022</v>
      </c>
    </row>
    <row r="18" spans="1:9">
      <c r="A18">
        <v>14554</v>
      </c>
      <c r="B18" t="s">
        <v>423</v>
      </c>
      <c r="C18">
        <v>14554</v>
      </c>
      <c r="D18" s="40">
        <f t="shared" si="0"/>
        <v>0</v>
      </c>
      <c r="I18">
        <v>8426</v>
      </c>
    </row>
    <row r="19" spans="1:9">
      <c r="A19">
        <f>SUM(A1:A18)</f>
        <v>168903</v>
      </c>
      <c r="C19" s="40">
        <f>SUM(C1:C18)</f>
        <v>169103</v>
      </c>
      <c r="I19">
        <v>8426</v>
      </c>
    </row>
    <row r="20" spans="1:9">
      <c r="I20">
        <v>8626</v>
      </c>
    </row>
    <row r="21" spans="1:9">
      <c r="I21">
        <v>12256</v>
      </c>
    </row>
    <row r="22" spans="1:9">
      <c r="I22">
        <v>8426</v>
      </c>
    </row>
    <row r="23" spans="1:9">
      <c r="I23">
        <v>14554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工作表1</vt:lpstr>
      <vt:lpstr>工作表2</vt:lpstr>
      <vt:lpstr>工作表1!Print_Area</vt:lpstr>
      <vt:lpstr>工作表1!Print_Titles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TAICHUNG</dc:creator>
  <cp:lastModifiedBy>TAICHUNG</cp:lastModifiedBy>
  <cp:lastPrinted>2016-10-05T23:56:38Z</cp:lastPrinted>
  <dcterms:created xsi:type="dcterms:W3CDTF">2016-03-24T01:56:24Z</dcterms:created>
  <dcterms:modified xsi:type="dcterms:W3CDTF">2016-11-04T01:41:01Z</dcterms:modified>
</cp:coreProperties>
</file>